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135" activeTab="8"/>
  </bookViews>
  <sheets>
    <sheet name="TVM" sheetId="9" r:id="rId1"/>
    <sheet name="KLM" sheetId="5" r:id="rId2"/>
    <sheet name="PTA" sheetId="8" r:id="rId3"/>
    <sheet name="APA" sheetId="1" r:id="rId4"/>
    <sheet name="KTM" sheetId="6" r:id="rId5"/>
    <sheet name="IDK" sheetId="2" r:id="rId6"/>
    <sheet name="EKM" sheetId="12" r:id="rId7"/>
    <sheet name="TSR" sheetId="10" r:id="rId8"/>
    <sheet name="PKD" sheetId="13" r:id="rId9"/>
    <sheet name="WND" sheetId="11" r:id="rId10"/>
    <sheet name="KNR" sheetId="3" r:id="rId11"/>
    <sheet name="KGD" sheetId="4" r:id="rId12"/>
  </sheets>
  <externalReferences>
    <externalReference r:id="rId13"/>
    <externalReference r:id="rId14"/>
  </externalReferences>
  <definedNames>
    <definedName name="Excel_BuiltIn_Print_Area_1">0</definedName>
    <definedName name="Excel_BuiltIn_Print_Area_1_1">0</definedName>
    <definedName name="Excel_BuiltIn_Print_Titles_1">0</definedName>
    <definedName name="Excel_BuiltIn_Print_Titles_2">0</definedName>
    <definedName name="Excel_BuiltIn_Print_Titles_3">0</definedName>
    <definedName name="Excel_BuiltIn_Print_Titles_4">0</definedName>
    <definedName name="Excel_BuiltIn_Print_Titles_5">0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13"/>
  <c r="B23"/>
  <c r="C19"/>
  <c r="B19"/>
  <c r="C15"/>
  <c r="B15"/>
  <c r="C9"/>
  <c r="B9"/>
  <c r="C23" i="12"/>
  <c r="B23"/>
  <c r="C19"/>
  <c r="B19"/>
  <c r="C15"/>
  <c r="B15"/>
  <c r="C9"/>
  <c r="B9"/>
  <c r="C55" i="11"/>
  <c r="B15"/>
  <c r="B25" i="12" l="1"/>
  <c r="C25"/>
  <c r="C23" i="10"/>
  <c r="B23"/>
  <c r="C19"/>
  <c r="B19"/>
  <c r="C15"/>
  <c r="B15"/>
  <c r="C9"/>
  <c r="B9"/>
  <c r="C25" i="9" l="1"/>
  <c r="B25"/>
  <c r="C21"/>
  <c r="C27" s="1"/>
  <c r="B21"/>
  <c r="B27" s="1"/>
  <c r="C16"/>
  <c r="B16"/>
  <c r="C14"/>
  <c r="C17" s="1"/>
  <c r="B14"/>
  <c r="B17" s="1"/>
  <c r="C10"/>
  <c r="B10"/>
  <c r="C7"/>
  <c r="C11" s="1"/>
  <c r="B7"/>
  <c r="B11" s="1"/>
  <c r="C23" i="8" l="1"/>
  <c r="B23"/>
  <c r="C19"/>
  <c r="B19"/>
  <c r="C15"/>
  <c r="B15"/>
  <c r="C9"/>
  <c r="B9"/>
  <c r="C23" i="6" l="1"/>
  <c r="B23"/>
  <c r="C19"/>
  <c r="C15"/>
  <c r="B15"/>
  <c r="C9"/>
  <c r="B9"/>
  <c r="C23" i="5" l="1"/>
  <c r="B23"/>
  <c r="C19"/>
  <c r="C25" s="1"/>
  <c r="B19"/>
  <c r="B25" s="1"/>
  <c r="B15"/>
  <c r="C14"/>
  <c r="C15" s="1"/>
  <c r="C11"/>
  <c r="B11"/>
  <c r="C8"/>
  <c r="B8"/>
  <c r="C5"/>
  <c r="C9" s="1"/>
  <c r="B5"/>
  <c r="B9" s="1"/>
  <c r="B23" i="4" l="1"/>
  <c r="C21"/>
  <c r="C22" s="1"/>
  <c r="C23" s="1"/>
  <c r="B19"/>
  <c r="B25" s="1"/>
  <c r="C17"/>
  <c r="C18" s="1"/>
  <c r="C19" s="1"/>
  <c r="C25" s="1"/>
  <c r="B17"/>
  <c r="C14"/>
  <c r="B14"/>
  <c r="C11"/>
  <c r="C15" s="1"/>
  <c r="B11"/>
  <c r="B15" s="1"/>
  <c r="B9"/>
  <c r="C8"/>
  <c r="C9" s="1"/>
  <c r="B5"/>
  <c r="C31" i="3" l="1"/>
  <c r="C30"/>
  <c r="C29"/>
  <c r="C27"/>
  <c r="C25"/>
  <c r="C22"/>
  <c r="C21"/>
  <c r="C23" s="1"/>
  <c r="C18"/>
  <c r="C17"/>
  <c r="C19" s="1"/>
  <c r="C15"/>
  <c r="C9"/>
  <c r="C30" i="2" l="1"/>
  <c r="C27"/>
  <c r="B27"/>
  <c r="C23"/>
  <c r="B23"/>
  <c r="C19"/>
  <c r="C25" s="1"/>
  <c r="B19"/>
  <c r="B25" s="1"/>
  <c r="C15"/>
  <c r="B15"/>
  <c r="C9"/>
  <c r="B9"/>
  <c r="C23" i="1" l="1"/>
  <c r="B23"/>
  <c r="C19"/>
  <c r="C25" s="1"/>
  <c r="B19"/>
  <c r="B25" s="1"/>
  <c r="C14"/>
  <c r="C5"/>
  <c r="C9" s="1"/>
  <c r="B5"/>
  <c r="C11"/>
  <c r="B11"/>
  <c r="B15" s="1"/>
  <c r="B9"/>
  <c r="C15" l="1"/>
  <c r="E15"/>
</calcChain>
</file>

<file path=xl/sharedStrings.xml><?xml version="1.0" encoding="utf-8"?>
<sst xmlns="http://schemas.openxmlformats.org/spreadsheetml/2006/main" count="332" uniqueCount="30">
  <si>
    <t>Particulars</t>
  </si>
  <si>
    <t>Capital</t>
  </si>
  <si>
    <t>Reserve &amp; Surplus</t>
  </si>
  <si>
    <t>Deposits</t>
  </si>
  <si>
    <t>Other Liabilities</t>
  </si>
  <si>
    <t>Total</t>
  </si>
  <si>
    <t>Cash &amp; Bank Balances</t>
  </si>
  <si>
    <t>Investments</t>
  </si>
  <si>
    <t>Loans &amp; Advances</t>
  </si>
  <si>
    <t>Other Assets</t>
  </si>
  <si>
    <t>Interest Income</t>
  </si>
  <si>
    <t>Other Income</t>
  </si>
  <si>
    <t>Interest Expenditure</t>
  </si>
  <si>
    <t>Other Expenditure</t>
  </si>
  <si>
    <t>Profit/ Loss</t>
  </si>
  <si>
    <t>C D Ratio (%)</t>
  </si>
  <si>
    <t>Gross NPA</t>
  </si>
  <si>
    <t>% of Gross NPA</t>
  </si>
  <si>
    <t>% of Net NPA</t>
  </si>
  <si>
    <t>CRAR</t>
  </si>
  <si>
    <t>Net Worth</t>
  </si>
  <si>
    <t>ABRIDGED BALANCE SHEET &amp; WORKING RESULTS (Rs in Lakhs)</t>
  </si>
  <si>
    <t>Recovery (%)</t>
  </si>
  <si>
    <t>Borrowings</t>
  </si>
  <si>
    <t>KERALA STATE CO-OPERATIVE BANK LTD.</t>
  </si>
  <si>
    <t xml:space="preserve">THIRUVANANTHAPURAM </t>
  </si>
  <si>
    <t>31/03/2019</t>
  </si>
  <si>
    <t>29/11/2019</t>
  </si>
  <si>
    <r>
      <rPr>
        <sz val="10"/>
        <color indexed="10"/>
        <rFont val="Times New Roman"/>
        <family val="1"/>
      </rPr>
      <t xml:space="preserve">(+)  </t>
    </r>
    <r>
      <rPr>
        <sz val="14"/>
        <color indexed="10"/>
        <rFont val="Times New Roman"/>
        <family val="1"/>
      </rPr>
      <t>123.01</t>
    </r>
  </si>
  <si>
    <t>(-) 12163.06</t>
  </si>
</sst>
</file>

<file path=xl/styles.xml><?xml version="1.0" encoding="utf-8"?>
<styleSheet xmlns="http://schemas.openxmlformats.org/spreadsheetml/2006/main">
  <numFmts count="1">
    <numFmt numFmtId="164" formatCode="_ * #,##0.00_ ;_ * \-#,##0.00_ ;_ * &quot;-&quot;??_ ;_ @_ "/>
  </numFmts>
  <fonts count="20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Arial"/>
      <family val="2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0"/>
      <color indexed="10"/>
      <name val="Times New Roman"/>
      <family val="1"/>
    </font>
    <font>
      <sz val="14"/>
      <color indexed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4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2" fillId="3" borderId="1" xfId="0" applyFont="1" applyFill="1" applyBorder="1"/>
    <xf numFmtId="2" fontId="7" fillId="0" borderId="1" xfId="0" applyNumberFormat="1" applyFont="1" applyBorder="1"/>
    <xf numFmtId="2" fontId="2" fillId="0" borderId="1" xfId="0" applyNumberFormat="1" applyFont="1" applyBorder="1"/>
    <xf numFmtId="2" fontId="4" fillId="2" borderId="1" xfId="0" applyNumberFormat="1" applyFont="1" applyFill="1" applyBorder="1"/>
    <xf numFmtId="2" fontId="2" fillId="0" borderId="0" xfId="0" applyNumberFormat="1" applyFont="1"/>
    <xf numFmtId="2" fontId="4" fillId="4" borderId="1" xfId="0" applyNumberFormat="1" applyFont="1" applyFill="1" applyBorder="1"/>
    <xf numFmtId="4" fontId="8" fillId="0" borderId="1" xfId="0" applyNumberFormat="1" applyFont="1" applyFill="1" applyBorder="1"/>
    <xf numFmtId="4" fontId="2" fillId="0" borderId="0" xfId="0" applyNumberFormat="1" applyFont="1"/>
    <xf numFmtId="4" fontId="9" fillId="0" borderId="1" xfId="0" applyNumberFormat="1" applyFont="1" applyFill="1" applyBorder="1"/>
    <xf numFmtId="10" fontId="9" fillId="0" borderId="1" xfId="0" applyNumberFormat="1" applyFont="1" applyFill="1" applyBorder="1"/>
    <xf numFmtId="2" fontId="2" fillId="2" borderId="1" xfId="0" applyNumberFormat="1" applyFont="1" applyFill="1" applyBorder="1"/>
    <xf numFmtId="2" fontId="2" fillId="4" borderId="1" xfId="0" applyNumberFormat="1" applyFont="1" applyFill="1" applyBorder="1"/>
    <xf numFmtId="2" fontId="2" fillId="3" borderId="1" xfId="0" applyNumberFormat="1" applyFont="1" applyFill="1" applyBorder="1"/>
    <xf numFmtId="2" fontId="1" fillId="0" borderId="0" xfId="0" applyNumberFormat="1" applyFont="1"/>
    <xf numFmtId="0" fontId="2" fillId="2" borderId="1" xfId="0" applyFont="1" applyFill="1" applyBorder="1"/>
    <xf numFmtId="0" fontId="2" fillId="4" borderId="1" xfId="0" applyFont="1" applyFill="1" applyBorder="1"/>
    <xf numFmtId="2" fontId="3" fillId="0" borderId="0" xfId="0" applyNumberFormat="1" applyFont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11" fillId="2" borderId="1" xfId="0" applyFont="1" applyFill="1" applyBorder="1"/>
    <xf numFmtId="0" fontId="2" fillId="2" borderId="0" xfId="0" applyFont="1" applyFill="1"/>
    <xf numFmtId="0" fontId="12" fillId="0" borderId="1" xfId="0" applyFont="1" applyBorder="1"/>
    <xf numFmtId="0" fontId="11" fillId="2" borderId="1" xfId="0" applyFont="1" applyFill="1" applyBorder="1" applyAlignment="1">
      <alignment horizontal="right"/>
    </xf>
    <xf numFmtId="164" fontId="16" fillId="0" borderId="0" xfId="1" applyFont="1"/>
    <xf numFmtId="0" fontId="16" fillId="0" borderId="0" xfId="0" applyFont="1"/>
    <xf numFmtId="0" fontId="17" fillId="0" borderId="1" xfId="0" applyFont="1" applyBorder="1" applyAlignment="1">
      <alignment horizontal="center"/>
    </xf>
    <xf numFmtId="14" fontId="17" fillId="0" borderId="1" xfId="1" applyNumberFormat="1" applyFont="1" applyBorder="1" applyAlignment="1">
      <alignment horizontal="center"/>
    </xf>
    <xf numFmtId="164" fontId="18" fillId="0" borderId="0" xfId="1" applyFont="1" applyAlignment="1">
      <alignment horizontal="center"/>
    </xf>
    <xf numFmtId="0" fontId="18" fillId="0" borderId="0" xfId="0" applyFont="1" applyAlignment="1">
      <alignment horizontal="center"/>
    </xf>
    <xf numFmtId="164" fontId="12" fillId="0" borderId="1" xfId="1" applyFont="1" applyBorder="1"/>
    <xf numFmtId="164" fontId="12" fillId="0" borderId="0" xfId="1" applyFont="1"/>
    <xf numFmtId="0" fontId="12" fillId="0" borderId="0" xfId="0" applyFont="1"/>
    <xf numFmtId="0" fontId="19" fillId="0" borderId="1" xfId="0" applyFont="1" applyBorder="1" applyAlignment="1">
      <alignment horizontal="center"/>
    </xf>
    <xf numFmtId="164" fontId="12" fillId="2" borderId="1" xfId="1" applyFont="1" applyFill="1" applyBorder="1"/>
    <xf numFmtId="164" fontId="19" fillId="2" borderId="1" xfId="1" applyFont="1" applyFill="1" applyBorder="1"/>
    <xf numFmtId="164" fontId="19" fillId="4" borderId="1" xfId="1" applyFont="1" applyFill="1" applyBorder="1"/>
    <xf numFmtId="10" fontId="12" fillId="3" borderId="1" xfId="1" applyNumberFormat="1" applyFont="1" applyFill="1" applyBorder="1"/>
    <xf numFmtId="10" fontId="12" fillId="0" borderId="0" xfId="1" applyNumberFormat="1" applyFont="1"/>
    <xf numFmtId="164" fontId="12" fillId="3" borderId="1" xfId="1" applyFont="1" applyFill="1" applyBorder="1"/>
    <xf numFmtId="10" fontId="2" fillId="0" borderId="1" xfId="0" applyNumberFormat="1" applyFont="1" applyBorder="1"/>
    <xf numFmtId="10" fontId="2" fillId="3" borderId="1" xfId="0" applyNumberFormat="1" applyFont="1" applyFill="1" applyBorder="1"/>
    <xf numFmtId="0" fontId="6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5" fillId="0" borderId="1" xfId="0" applyFont="1" applyBorder="1" applyAlignment="1">
      <alignment horizontal="center"/>
    </xf>
  </cellXfs>
  <cellStyles count="2">
    <cellStyle name="Comm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Files%20Desk\Audit%20Statements\Audit%202020\to%20auditor\Kannur%20DCB%20Final%2029.11.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Files%20Desk\Audit%20Statements\Audit%2029-11-2019\Statements%202019-20%20Worksheet%20update%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undry Liability"/>
      <sheetName val="Balance Sheet"/>
      <sheetName val="Dep.Borrowings"/>
      <sheetName val="Welcome"/>
      <sheetName val="Share "/>
      <sheetName val="share2 "/>
      <sheetName val="Loans"/>
      <sheetName val="Share 3d"/>
      <sheetName val="Funds &amp; Provi"/>
      <sheetName val="Sheet3"/>
      <sheetName val="Sundry Asset"/>
      <sheetName val="P&amp;L"/>
      <sheetName val="Transaction Loans"/>
      <sheetName val="Expenditure to P&amp;L"/>
      <sheetName val="Income to P&amp;L"/>
      <sheetName val="R&amp;D Certificate"/>
      <sheetName val="H O Branch 2020"/>
      <sheetName val="Clasified R&amp;D"/>
      <sheetName val="RISK"/>
      <sheetName val="Sheet12"/>
      <sheetName val="Sheet13"/>
      <sheetName val="Investment"/>
      <sheetName val="Sheet2"/>
      <sheetName val="Other Asst Liabi"/>
      <sheetName val="Interest realised"/>
      <sheetName val="Depn Vehcle"/>
      <sheetName val="Dpn Furniture&amp;othr"/>
      <sheetName val="Land &amp; building"/>
      <sheetName val="Clasii for report"/>
      <sheetName val="Risk Weighted Assets"/>
      <sheetName val="Int.paid &amp; due"/>
      <sheetName val="Other Liability"/>
      <sheetName val="Int. Loan"/>
      <sheetName val="Asset Classifi"/>
      <sheetName val="NPA"/>
      <sheetName val="SUBSIDY"/>
      <sheetName val="MASK HDFC"/>
      <sheetName val="Statutory Reserve"/>
      <sheetName val="Appropreation of Net Profit"/>
      <sheetName val="Current AC"/>
      <sheetName val="Cfund"/>
      <sheetName val="NPA Gross&amp;Net"/>
      <sheetName val="Profit Distri."/>
      <sheetName val="Int.Folio charge"/>
      <sheetName val="Profit Dbn Cert"/>
      <sheetName val="BS Liability Cerificate"/>
      <sheetName val="SA Certificate"/>
      <sheetName val="SL Ceritificate "/>
      <sheetName val="BS Asset Cerificate"/>
      <sheetName val="Last Page Certificate"/>
      <sheetName val="Sheet7"/>
      <sheetName val="Sheet1"/>
      <sheetName val="Sheet4"/>
      <sheetName val="Sheet5"/>
      <sheetName val="Sheet6"/>
      <sheetName val="Sheet8"/>
      <sheetName val="Sheet9"/>
      <sheetName val="Sheet10"/>
    </sheetNames>
    <sheetDataSet>
      <sheetData sheetId="0" refreshError="1"/>
      <sheetData sheetId="1">
        <row r="62">
          <cell r="D62">
            <v>14050400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6">
          <cell r="D6">
            <v>3125290413.1599998</v>
          </cell>
          <cell r="H6">
            <v>2770209868.0500002</v>
          </cell>
        </row>
        <row r="7">
          <cell r="H7">
            <v>978041233.01693892</v>
          </cell>
        </row>
        <row r="8">
          <cell r="D8">
            <v>16988</v>
          </cell>
          <cell r="H8">
            <v>8217118.7999999998</v>
          </cell>
        </row>
        <row r="9">
          <cell r="D9">
            <v>6207055</v>
          </cell>
          <cell r="H9">
            <v>24770597.449999999</v>
          </cell>
        </row>
        <row r="10">
          <cell r="D10">
            <v>10916024</v>
          </cell>
          <cell r="H10">
            <v>5593030.8900000006</v>
          </cell>
        </row>
        <row r="11">
          <cell r="D11">
            <v>1933549.98</v>
          </cell>
          <cell r="H11">
            <v>35545042.200000003</v>
          </cell>
        </row>
        <row r="12">
          <cell r="D12">
            <v>6571145</v>
          </cell>
          <cell r="H12">
            <v>0</v>
          </cell>
        </row>
        <row r="13">
          <cell r="D13">
            <v>5687392</v>
          </cell>
        </row>
        <row r="14">
          <cell r="D14">
            <v>2000</v>
          </cell>
        </row>
        <row r="15">
          <cell r="D15">
            <v>2234919</v>
          </cell>
        </row>
        <row r="16">
          <cell r="D16">
            <v>77641435.049999997</v>
          </cell>
        </row>
        <row r="17">
          <cell r="D17">
            <v>1740144</v>
          </cell>
        </row>
        <row r="18">
          <cell r="D18">
            <v>10586087.689999999</v>
          </cell>
        </row>
        <row r="19">
          <cell r="D19">
            <v>938363.53</v>
          </cell>
        </row>
        <row r="20">
          <cell r="D20">
            <v>3304509.52</v>
          </cell>
        </row>
        <row r="21">
          <cell r="D21">
            <v>3357193</v>
          </cell>
        </row>
        <row r="22">
          <cell r="D22">
            <v>8499025</v>
          </cell>
        </row>
        <row r="25">
          <cell r="H25">
            <v>908577772.54306126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are 3d"/>
      <sheetName val="share2 "/>
      <sheetName val="Share "/>
      <sheetName val="Dep.Borrowings"/>
      <sheetName val="Int.paid &amp; due"/>
      <sheetName val="Transaction Loans"/>
      <sheetName val="Loans"/>
      <sheetName val="Interest realised"/>
      <sheetName val="Investment"/>
      <sheetName val="Current AC"/>
      <sheetName val="Land &amp; building"/>
      <sheetName val="Dpn Furniture&amp;othr"/>
      <sheetName val="Depn Vehcle"/>
      <sheetName val="detail of Land"/>
      <sheetName val="Sundry Asset"/>
      <sheetName val="Sundry Liability"/>
      <sheetName val="Other Liab"/>
      <sheetName val="My Classi"/>
      <sheetName val="Profit Distri."/>
      <sheetName val="Appropriation"/>
      <sheetName val="R n D"/>
      <sheetName val="Statutory Reserve"/>
      <sheetName val="Funds &amp; Provi"/>
      <sheetName val="MASK HDFC"/>
      <sheetName val="Income to P&amp;L"/>
      <sheetName val="Expenditure to P&amp;L"/>
      <sheetName val="P&amp;L"/>
      <sheetName val="Balance SheetAudited"/>
      <sheetName val="HO"/>
      <sheetName val="Asset Classifi"/>
      <sheetName val="CRAR"/>
      <sheetName val="Networth"/>
      <sheetName val="Risk weight revised"/>
      <sheetName val="Working Capital"/>
      <sheetName val="Liquid"/>
      <sheetName val="Sheet16"/>
      <sheetName val="Board"/>
      <sheetName val="Bad Debts"/>
      <sheetName val="Arbitra"/>
      <sheetName val="Gross Resor"/>
      <sheetName val="High Value"/>
      <sheetName val="Comm inter"/>
      <sheetName val="Depo Absract"/>
      <sheetName val="Ratio Analysis"/>
      <sheetName val="Depsit Growth"/>
      <sheetName val="Br Dep"/>
      <sheetName val="Br Loan &amp; Adv"/>
      <sheetName val="Verified Cash Bal"/>
      <sheetName val="Cash Balance"/>
      <sheetName val="Depo Int Due"/>
      <sheetName val="NPA Gross&amp;Net"/>
      <sheetName val="NPA"/>
      <sheetName val="Marks"/>
      <sheetName val="REMARKS"/>
      <sheetName val="Br Int Accr&amp; Oved"/>
      <sheetName val="Int.Folio charge"/>
      <sheetName val="int subsidy"/>
      <sheetName val="Br P n L"/>
      <sheetName val="HO to Br"/>
      <sheetName val="Br to HO"/>
      <sheetName val="Notes on Acc"/>
      <sheetName val="Accrud Invest"/>
      <sheetName val="Imbalance"/>
      <sheetName val="Estimated "/>
      <sheetName val="Staff Det"/>
      <sheetName val="Compli"/>
      <sheetName val="Karad Budjet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72">
          <cell r="F72">
            <v>1915583766.5099983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>
        <row r="6">
          <cell r="C6">
            <v>8898176707.5499992</v>
          </cell>
        </row>
        <row r="14">
          <cell r="D14">
            <v>19.529768322021258</v>
          </cell>
        </row>
        <row r="15">
          <cell r="D15">
            <v>17.239034527967348</v>
          </cell>
        </row>
      </sheetData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35"/>
  <sheetViews>
    <sheetView topLeftCell="A16" workbookViewId="0">
      <selection activeCell="M21" sqref="M21"/>
    </sheetView>
  </sheetViews>
  <sheetFormatPr defaultRowHeight="15.75"/>
  <cols>
    <col min="1" max="1" width="51.42578125" style="1" customWidth="1"/>
    <col min="2" max="2" width="26.140625" style="1" customWidth="1"/>
    <col min="3" max="3" width="26" style="1" customWidth="1"/>
    <col min="4" max="16384" width="9.140625" style="1"/>
  </cols>
  <sheetData>
    <row r="2" spans="1:3" ht="22.5" customHeight="1">
      <c r="A2" s="49" t="s">
        <v>24</v>
      </c>
      <c r="B2" s="49"/>
      <c r="C2" s="49"/>
    </row>
    <row r="3" spans="1:3">
      <c r="A3" s="49" t="s">
        <v>25</v>
      </c>
      <c r="B3" s="49"/>
      <c r="C3" s="49"/>
    </row>
    <row r="4" spans="1:3" ht="24.95" customHeight="1">
      <c r="A4" s="49" t="s">
        <v>21</v>
      </c>
      <c r="B4" s="49"/>
      <c r="C4" s="49"/>
    </row>
    <row r="5" spans="1:3" s="2" customFormat="1" ht="24.95" customHeight="1">
      <c r="A5" s="6" t="s">
        <v>0</v>
      </c>
      <c r="B5" s="7">
        <v>43555</v>
      </c>
      <c r="C5" s="7">
        <v>43798</v>
      </c>
    </row>
    <row r="6" spans="1:3" s="3" customFormat="1" ht="24.95" customHeight="1">
      <c r="A6" s="4" t="s">
        <v>1</v>
      </c>
      <c r="B6" s="4">
        <v>15013.37</v>
      </c>
      <c r="C6" s="4">
        <v>15084.33</v>
      </c>
    </row>
    <row r="7" spans="1:3" s="3" customFormat="1" ht="24.95" customHeight="1">
      <c r="A7" s="4" t="s">
        <v>2</v>
      </c>
      <c r="B7" s="4">
        <f>47614.57+4550.17</f>
        <v>52164.74</v>
      </c>
      <c r="C7" s="4">
        <f>54440.21+4550.17</f>
        <v>58990.38</v>
      </c>
    </row>
    <row r="8" spans="1:3" s="3" customFormat="1" ht="24.95" customHeight="1">
      <c r="A8" s="4" t="s">
        <v>3</v>
      </c>
      <c r="B8" s="4">
        <v>560078.41</v>
      </c>
      <c r="C8" s="4">
        <v>510718.93</v>
      </c>
    </row>
    <row r="9" spans="1:3" s="3" customFormat="1" ht="24.95" customHeight="1">
      <c r="A9" s="4" t="s">
        <v>23</v>
      </c>
      <c r="B9" s="4">
        <v>4455.83</v>
      </c>
      <c r="C9" s="4">
        <v>4473.83</v>
      </c>
    </row>
    <row r="10" spans="1:3" s="3" customFormat="1" ht="24.95" customHeight="1">
      <c r="A10" s="4" t="s">
        <v>4</v>
      </c>
      <c r="B10" s="4">
        <f>7562.6+13208.37</f>
        <v>20770.97</v>
      </c>
      <c r="C10" s="4">
        <f>7137.73+16169.91</f>
        <v>23307.64</v>
      </c>
    </row>
    <row r="11" spans="1:3" s="3" customFormat="1" ht="24.95" customHeight="1">
      <c r="A11" s="5" t="s">
        <v>5</v>
      </c>
      <c r="B11" s="25">
        <f>B6+B7+B8+B9+B10</f>
        <v>652483.31999999995</v>
      </c>
      <c r="C11" s="25">
        <f>C6+C7+C8+C9+C10</f>
        <v>612575.11</v>
      </c>
    </row>
    <row r="12" spans="1:3" s="3" customFormat="1" ht="8.1" customHeight="1">
      <c r="A12" s="4"/>
      <c r="B12" s="4"/>
      <c r="C12" s="4"/>
    </row>
    <row r="13" spans="1:3" s="3" customFormat="1" ht="24.95" customHeight="1">
      <c r="A13" s="4" t="s">
        <v>6</v>
      </c>
      <c r="B13" s="4">
        <v>27790.639999999999</v>
      </c>
      <c r="C13" s="4">
        <v>14482.23</v>
      </c>
    </row>
    <row r="14" spans="1:3" s="3" customFormat="1" ht="24.95" customHeight="1">
      <c r="A14" s="4" t="s">
        <v>7</v>
      </c>
      <c r="B14" s="4">
        <f>110316.82+156323.81</f>
        <v>266640.63</v>
      </c>
      <c r="C14" s="4">
        <f>103614.2+129442.08</f>
        <v>233056.28</v>
      </c>
    </row>
    <row r="15" spans="1:3" s="3" customFormat="1" ht="24.95" customHeight="1">
      <c r="A15" s="4" t="s">
        <v>8</v>
      </c>
      <c r="B15" s="4">
        <v>294082.62</v>
      </c>
      <c r="C15" s="4">
        <v>291129.63</v>
      </c>
    </row>
    <row r="16" spans="1:3" s="3" customFormat="1" ht="24.95" customHeight="1">
      <c r="A16" s="4" t="s">
        <v>9</v>
      </c>
      <c r="B16" s="4">
        <f>8389.9+35.07+3302.92+416.55+2519.32+49305.67</f>
        <v>63969.429999999993</v>
      </c>
      <c r="C16" s="4">
        <f>12753.43+69.12+3296.45+342.31+4821.52+52624.14</f>
        <v>73906.97</v>
      </c>
    </row>
    <row r="17" spans="1:3" s="3" customFormat="1" ht="24.95" customHeight="1">
      <c r="A17" s="5" t="s">
        <v>5</v>
      </c>
      <c r="B17" s="25">
        <f>B13+B14+B15+B16</f>
        <v>652483.32000000007</v>
      </c>
      <c r="C17" s="25">
        <f>C13+C14+C15+C16</f>
        <v>612575.11</v>
      </c>
    </row>
    <row r="18" spans="1:3" s="3" customFormat="1" ht="8.1" customHeight="1">
      <c r="A18" s="4"/>
      <c r="B18" s="4"/>
      <c r="C18" s="4"/>
    </row>
    <row r="19" spans="1:3" s="3" customFormat="1" ht="24.95" customHeight="1">
      <c r="A19" s="4" t="s">
        <v>10</v>
      </c>
      <c r="B19" s="10">
        <v>55240.37</v>
      </c>
      <c r="C19" s="10">
        <v>30088.3</v>
      </c>
    </row>
    <row r="20" spans="1:3" s="3" customFormat="1" ht="24.95" customHeight="1">
      <c r="A20" s="4" t="s">
        <v>11</v>
      </c>
      <c r="B20" s="10">
        <v>3542.88</v>
      </c>
      <c r="C20" s="10">
        <v>2384.11</v>
      </c>
    </row>
    <row r="21" spans="1:3" s="3" customFormat="1" ht="24.95" customHeight="1">
      <c r="A21" s="5" t="s">
        <v>5</v>
      </c>
      <c r="B21" s="18">
        <f>B19+B20</f>
        <v>58783.25</v>
      </c>
      <c r="C21" s="18">
        <f>C19+C20</f>
        <v>32472.41</v>
      </c>
    </row>
    <row r="22" spans="1:3" s="3" customFormat="1" ht="8.1" customHeight="1">
      <c r="A22" s="4"/>
      <c r="B22" s="10"/>
      <c r="C22" s="10"/>
    </row>
    <row r="23" spans="1:3" s="3" customFormat="1" ht="24.95" customHeight="1">
      <c r="A23" s="4" t="s">
        <v>12</v>
      </c>
      <c r="B23" s="10">
        <v>47544.53</v>
      </c>
      <c r="C23" s="10">
        <v>23575.67</v>
      </c>
    </row>
    <row r="24" spans="1:3" s="3" customFormat="1" ht="24.95" customHeight="1">
      <c r="A24" s="4" t="s">
        <v>13</v>
      </c>
      <c r="B24" s="10">
        <v>11173.18</v>
      </c>
      <c r="C24" s="10">
        <v>12215.21</v>
      </c>
    </row>
    <row r="25" spans="1:3" s="3" customFormat="1" ht="24.95" customHeight="1">
      <c r="A25" s="5" t="s">
        <v>5</v>
      </c>
      <c r="B25" s="18">
        <f>B23+B24</f>
        <v>58717.71</v>
      </c>
      <c r="C25" s="18">
        <f>C23+C24</f>
        <v>35790.879999999997</v>
      </c>
    </row>
    <row r="26" spans="1:3" s="3" customFormat="1" ht="8.1" customHeight="1">
      <c r="A26" s="4"/>
      <c r="B26" s="10"/>
      <c r="C26" s="10"/>
    </row>
    <row r="27" spans="1:3" s="3" customFormat="1" ht="24.95" customHeight="1">
      <c r="A27" s="4" t="s">
        <v>14</v>
      </c>
      <c r="B27" s="19">
        <f>B21-B25</f>
        <v>65.540000000000873</v>
      </c>
      <c r="C27" s="19">
        <f>C21-C25</f>
        <v>-3318.4699999999975</v>
      </c>
    </row>
    <row r="28" spans="1:3" s="3" customFormat="1" ht="8.1" customHeight="1">
      <c r="A28" s="4"/>
      <c r="B28" s="10"/>
      <c r="C28" s="10"/>
    </row>
    <row r="29" spans="1:3" s="3" customFormat="1" ht="24.95" customHeight="1">
      <c r="A29" s="4" t="s">
        <v>15</v>
      </c>
      <c r="B29" s="20">
        <v>52.51</v>
      </c>
      <c r="C29" s="20">
        <v>57</v>
      </c>
    </row>
    <row r="30" spans="1:3" s="3" customFormat="1" ht="24.95" customHeight="1">
      <c r="A30" s="4" t="s">
        <v>22</v>
      </c>
      <c r="B30" s="20">
        <v>82.64</v>
      </c>
      <c r="C30" s="20">
        <v>66.75</v>
      </c>
    </row>
    <row r="31" spans="1:3" s="3" customFormat="1" ht="24.95" customHeight="1">
      <c r="A31" s="4" t="s">
        <v>16</v>
      </c>
      <c r="B31" s="20">
        <v>73979.100000000006</v>
      </c>
      <c r="C31" s="20">
        <v>112473.60000000001</v>
      </c>
    </row>
    <row r="32" spans="1:3" s="3" customFormat="1" ht="24.95" customHeight="1">
      <c r="A32" s="4" t="s">
        <v>17</v>
      </c>
      <c r="B32" s="20">
        <v>25.16</v>
      </c>
      <c r="C32" s="20">
        <v>38.630000000000003</v>
      </c>
    </row>
    <row r="33" spans="1:3" s="3" customFormat="1" ht="24.95" customHeight="1">
      <c r="A33" s="4" t="s">
        <v>18</v>
      </c>
      <c r="B33" s="20">
        <v>14</v>
      </c>
      <c r="C33" s="20">
        <v>27.73</v>
      </c>
    </row>
    <row r="34" spans="1:3" s="3" customFormat="1" ht="24.95" customHeight="1">
      <c r="A34" s="4" t="s">
        <v>19</v>
      </c>
      <c r="B34" s="20">
        <v>-9.81</v>
      </c>
      <c r="C34" s="20">
        <v>-13.11</v>
      </c>
    </row>
    <row r="35" spans="1:3" s="3" customFormat="1" ht="24.95" customHeight="1">
      <c r="A35" s="4" t="s">
        <v>20</v>
      </c>
      <c r="B35" s="20">
        <v>-27562.9</v>
      </c>
      <c r="C35" s="20">
        <v>-30830.66</v>
      </c>
    </row>
  </sheetData>
  <mergeCells count="3"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G33"/>
  <sheetViews>
    <sheetView workbookViewId="0">
      <selection activeCell="J20" sqref="J20"/>
    </sheetView>
  </sheetViews>
  <sheetFormatPr defaultColWidth="9.140625" defaultRowHeight="15.75"/>
  <cols>
    <col min="1" max="1" width="51.42578125" style="1" customWidth="1"/>
    <col min="2" max="2" width="26.140625" style="1" customWidth="1"/>
    <col min="3" max="3" width="26" style="1" customWidth="1"/>
    <col min="4" max="4" width="9.140625" style="1"/>
    <col min="5" max="5" width="11.7109375" style="1" bestFit="1" customWidth="1"/>
    <col min="6" max="6" width="9.140625" style="1"/>
    <col min="7" max="7" width="15" style="1" bestFit="1" customWidth="1"/>
    <col min="8" max="16384" width="9.140625" style="1"/>
  </cols>
  <sheetData>
    <row r="2" spans="1:7" ht="24.95" customHeight="1">
      <c r="A2" s="49" t="s">
        <v>21</v>
      </c>
      <c r="B2" s="49"/>
      <c r="C2" s="49"/>
    </row>
    <row r="3" spans="1:7" s="2" customFormat="1" ht="24.95" customHeight="1">
      <c r="A3" s="6" t="s">
        <v>0</v>
      </c>
      <c r="B3" s="7">
        <v>43555</v>
      </c>
      <c r="C3" s="7">
        <v>43798</v>
      </c>
    </row>
    <row r="4" spans="1:7" s="3" customFormat="1" ht="24.95" customHeight="1">
      <c r="A4" s="4" t="s">
        <v>1</v>
      </c>
      <c r="B4" s="4">
        <v>9955.85</v>
      </c>
      <c r="C4" s="4">
        <v>10078.120000000001</v>
      </c>
    </row>
    <row r="5" spans="1:7" s="3" customFormat="1" ht="24.95" customHeight="1">
      <c r="A5" s="4" t="s">
        <v>2</v>
      </c>
      <c r="B5" s="4">
        <f>13670.89+670.21+14279.57</f>
        <v>28620.67</v>
      </c>
      <c r="C5" s="4">
        <f>14335.61+18979.24-4516.57</f>
        <v>28798.280000000006</v>
      </c>
    </row>
    <row r="6" spans="1:7" s="3" customFormat="1" ht="24.95" customHeight="1">
      <c r="A6" s="4" t="s">
        <v>3</v>
      </c>
      <c r="B6" s="4">
        <v>429211.47</v>
      </c>
      <c r="C6" s="4">
        <v>416657.3</v>
      </c>
    </row>
    <row r="7" spans="1:7" s="3" customFormat="1" ht="24.95" customHeight="1">
      <c r="A7" s="4" t="s">
        <v>23</v>
      </c>
      <c r="B7" s="4">
        <v>34659.78</v>
      </c>
      <c r="C7" s="4">
        <v>10648.28</v>
      </c>
    </row>
    <row r="8" spans="1:7" s="3" customFormat="1" ht="24.95" customHeight="1">
      <c r="A8" s="4" t="s">
        <v>4</v>
      </c>
      <c r="B8" s="4">
        <f>1045.71+130.04+77.95+16178.72+6528.69+0.03</f>
        <v>23961.139999999996</v>
      </c>
      <c r="C8" s="4">
        <f>43.75+130.04+24816.99+4888.37+1096.54</f>
        <v>30975.690000000002</v>
      </c>
    </row>
    <row r="9" spans="1:7" s="3" customFormat="1" ht="24.95" customHeight="1">
      <c r="A9" s="5" t="s">
        <v>5</v>
      </c>
      <c r="B9" s="22">
        <f>SUM(B4:B8)</f>
        <v>526408.91</v>
      </c>
      <c r="C9" s="22">
        <f>SUM(C4:C8)</f>
        <v>497157.67000000004</v>
      </c>
    </row>
    <row r="10" spans="1:7" s="3" customFormat="1" ht="8.1" customHeight="1">
      <c r="A10" s="4"/>
      <c r="B10" s="4"/>
      <c r="C10" s="4"/>
    </row>
    <row r="11" spans="1:7" s="3" customFormat="1" ht="24.95" customHeight="1">
      <c r="A11" s="4" t="s">
        <v>6</v>
      </c>
      <c r="B11" s="4">
        <f>5228.53+130776.5</f>
        <v>136005.03</v>
      </c>
      <c r="C11" s="4">
        <f>112551.04+2765.8+2777.02</f>
        <v>118093.86</v>
      </c>
    </row>
    <row r="12" spans="1:7" s="3" customFormat="1" ht="24.95" customHeight="1">
      <c r="A12" s="4" t="s">
        <v>7</v>
      </c>
      <c r="B12" s="4">
        <v>102421.22</v>
      </c>
      <c r="C12" s="4">
        <v>113435.48</v>
      </c>
    </row>
    <row r="13" spans="1:7" s="3" customFormat="1" ht="24.95" customHeight="1">
      <c r="A13" s="4" t="s">
        <v>8</v>
      </c>
      <c r="B13" s="4">
        <v>261045.76000000001</v>
      </c>
      <c r="C13" s="4">
        <v>223563.29</v>
      </c>
    </row>
    <row r="14" spans="1:7" s="3" customFormat="1" ht="24.95" customHeight="1">
      <c r="A14" s="4" t="s">
        <v>9</v>
      </c>
      <c r="B14" s="4">
        <v>26936.9</v>
      </c>
      <c r="C14" s="4">
        <f>122.04+35875.41+5086.41+455.08+35.28+490.82</f>
        <v>42065.04</v>
      </c>
    </row>
    <row r="15" spans="1:7" s="3" customFormat="1" ht="24.95" customHeight="1">
      <c r="A15" s="5" t="s">
        <v>5</v>
      </c>
      <c r="B15" s="22">
        <f>SUM(B11:B14)</f>
        <v>526408.91</v>
      </c>
      <c r="C15" s="22">
        <f>SUM(C11:C14)</f>
        <v>497157.67</v>
      </c>
      <c r="G15" s="12"/>
    </row>
    <row r="16" spans="1:7" s="3" customFormat="1" ht="8.1" customHeight="1">
      <c r="A16" s="4"/>
      <c r="B16" s="4"/>
      <c r="C16" s="4"/>
    </row>
    <row r="17" spans="1:3" s="3" customFormat="1" ht="24.95" customHeight="1">
      <c r="A17" s="4" t="s">
        <v>10</v>
      </c>
      <c r="B17" s="4">
        <v>39297.79</v>
      </c>
      <c r="C17" s="4">
        <v>23318.45</v>
      </c>
    </row>
    <row r="18" spans="1:3" s="3" customFormat="1" ht="24.95" customHeight="1">
      <c r="A18" s="4" t="s">
        <v>11</v>
      </c>
      <c r="B18" s="4">
        <v>416.44</v>
      </c>
      <c r="C18" s="4">
        <v>122.83</v>
      </c>
    </row>
    <row r="19" spans="1:3" s="3" customFormat="1" ht="24.95" customHeight="1">
      <c r="A19" s="5" t="s">
        <v>5</v>
      </c>
      <c r="B19" s="22">
        <f>SUM(B17:B18)</f>
        <v>39714.230000000003</v>
      </c>
      <c r="C19" s="22">
        <f>SUM(C17:C18)</f>
        <v>23441.280000000002</v>
      </c>
    </row>
    <row r="20" spans="1:3" s="3" customFormat="1" ht="8.1" customHeight="1">
      <c r="A20" s="4"/>
      <c r="B20" s="4"/>
      <c r="C20" s="4"/>
    </row>
    <row r="21" spans="1:3" s="3" customFormat="1" ht="24.95" customHeight="1">
      <c r="A21" s="4" t="s">
        <v>12</v>
      </c>
      <c r="B21" s="4">
        <v>32322.23</v>
      </c>
      <c r="C21" s="4">
        <v>19171.689999999999</v>
      </c>
    </row>
    <row r="22" spans="1:3" s="3" customFormat="1" ht="24.95" customHeight="1">
      <c r="A22" s="4" t="s">
        <v>13</v>
      </c>
      <c r="B22" s="4">
        <v>6721.79</v>
      </c>
      <c r="C22" s="4">
        <v>8786.16</v>
      </c>
    </row>
    <row r="23" spans="1:3" s="3" customFormat="1" ht="24.95" customHeight="1">
      <c r="A23" s="5" t="s">
        <v>5</v>
      </c>
      <c r="B23" s="22">
        <f>SUM(B21:B22)</f>
        <v>39044.019999999997</v>
      </c>
      <c r="C23" s="22">
        <f>SUM(C21:C22)</f>
        <v>27957.85</v>
      </c>
    </row>
    <row r="24" spans="1:3" s="3" customFormat="1" ht="8.1" customHeight="1">
      <c r="A24" s="4"/>
      <c r="B24" s="4"/>
      <c r="C24" s="4"/>
    </row>
    <row r="25" spans="1:3" s="3" customFormat="1" ht="24.95" customHeight="1">
      <c r="A25" s="4" t="s">
        <v>14</v>
      </c>
      <c r="B25" s="23">
        <f>B19-B23</f>
        <v>670.2100000000064</v>
      </c>
      <c r="C25" s="23">
        <f>C19-C23</f>
        <v>-4516.5699999999961</v>
      </c>
    </row>
    <row r="26" spans="1:3" s="3" customFormat="1" ht="8.1" customHeight="1">
      <c r="A26" s="4"/>
      <c r="B26" s="4"/>
      <c r="C26" s="4"/>
    </row>
    <row r="27" spans="1:3" s="3" customFormat="1" ht="24.95" customHeight="1">
      <c r="A27" s="4" t="s">
        <v>15</v>
      </c>
      <c r="B27" s="8">
        <v>60.82</v>
      </c>
      <c r="C27" s="8">
        <v>57.29</v>
      </c>
    </row>
    <row r="28" spans="1:3" s="3" customFormat="1" ht="24.95" customHeight="1">
      <c r="A28" s="4" t="s">
        <v>22</v>
      </c>
      <c r="B28" s="8">
        <v>74.91</v>
      </c>
      <c r="C28" s="8">
        <v>76.02</v>
      </c>
    </row>
    <row r="29" spans="1:3" s="3" customFormat="1" ht="24.95" customHeight="1">
      <c r="A29" s="4" t="s">
        <v>16</v>
      </c>
      <c r="B29" s="8">
        <v>26568.04</v>
      </c>
      <c r="C29" s="8">
        <v>73219.02</v>
      </c>
    </row>
    <row r="30" spans="1:3" s="3" customFormat="1" ht="24.95" customHeight="1">
      <c r="A30" s="4" t="s">
        <v>17</v>
      </c>
      <c r="B30" s="8">
        <v>10.17</v>
      </c>
      <c r="C30" s="8">
        <v>32.76</v>
      </c>
    </row>
    <row r="31" spans="1:3" s="3" customFormat="1" ht="24.95" customHeight="1">
      <c r="A31" s="4" t="s">
        <v>18</v>
      </c>
      <c r="B31" s="8">
        <v>6.44</v>
      </c>
      <c r="C31" s="8">
        <v>28.2</v>
      </c>
    </row>
    <row r="32" spans="1:3" s="3" customFormat="1" ht="24.95" customHeight="1">
      <c r="A32" s="4" t="s">
        <v>19</v>
      </c>
      <c r="B32" s="8">
        <v>10.98</v>
      </c>
      <c r="C32" s="8">
        <v>8.73</v>
      </c>
    </row>
    <row r="33" spans="1:3" s="3" customFormat="1" ht="24.95" customHeight="1">
      <c r="A33" s="4" t="s">
        <v>20</v>
      </c>
      <c r="B33" s="8">
        <v>18403.09</v>
      </c>
      <c r="C33" s="8">
        <v>141.22999999999999</v>
      </c>
    </row>
  </sheetData>
  <mergeCells count="1">
    <mergeCell ref="A2:C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C33"/>
  <sheetViews>
    <sheetView workbookViewId="0">
      <selection activeCell="L2" sqref="L2"/>
    </sheetView>
  </sheetViews>
  <sheetFormatPr defaultRowHeight="15.75"/>
  <cols>
    <col min="1" max="1" width="33.7109375" style="1" customWidth="1"/>
    <col min="2" max="2" width="26.140625" style="1" customWidth="1"/>
    <col min="3" max="3" width="26" style="1" customWidth="1"/>
    <col min="4" max="4" width="17.42578125" style="1" customWidth="1"/>
    <col min="5" max="16384" width="9.140625" style="1"/>
  </cols>
  <sheetData>
    <row r="2" spans="1:3" ht="24.95" customHeight="1">
      <c r="A2" s="49" t="s">
        <v>21</v>
      </c>
      <c r="B2" s="49"/>
      <c r="C2" s="49"/>
    </row>
    <row r="3" spans="1:3" s="2" customFormat="1" ht="24.95" customHeight="1">
      <c r="A3" s="6" t="s">
        <v>0</v>
      </c>
      <c r="B3" s="7">
        <v>43555</v>
      </c>
      <c r="C3" s="7">
        <v>43798</v>
      </c>
    </row>
    <row r="4" spans="1:3" s="3" customFormat="1" ht="24.95" customHeight="1">
      <c r="A4" s="4" t="s">
        <v>1</v>
      </c>
      <c r="B4" s="4">
        <v>6414.15</v>
      </c>
      <c r="C4" s="4">
        <v>6319.2</v>
      </c>
    </row>
    <row r="5" spans="1:3" s="3" customFormat="1" ht="24.95" customHeight="1">
      <c r="A5" s="4" t="s">
        <v>2</v>
      </c>
      <c r="B5" s="4">
        <v>9765.3700000000008</v>
      </c>
      <c r="C5" s="4">
        <v>13789.14</v>
      </c>
    </row>
    <row r="6" spans="1:3" s="3" customFormat="1" ht="24.95" customHeight="1">
      <c r="A6" s="4" t="s">
        <v>3</v>
      </c>
      <c r="B6" s="4">
        <v>241888.31</v>
      </c>
      <c r="C6" s="4">
        <v>246856.98</v>
      </c>
    </row>
    <row r="7" spans="1:3" s="3" customFormat="1" ht="24.95" customHeight="1">
      <c r="A7" s="4" t="s">
        <v>23</v>
      </c>
      <c r="B7" s="4">
        <v>20350.55</v>
      </c>
      <c r="C7" s="4">
        <v>3698.6</v>
      </c>
    </row>
    <row r="8" spans="1:3" s="3" customFormat="1" ht="24.95" customHeight="1">
      <c r="A8" s="4" t="s">
        <v>4</v>
      </c>
      <c r="B8" s="4">
        <v>12548.09</v>
      </c>
      <c r="C8" s="4">
        <v>17078.169999999998</v>
      </c>
    </row>
    <row r="9" spans="1:3" s="3" customFormat="1" ht="24.95" customHeight="1">
      <c r="A9" s="5" t="s">
        <v>5</v>
      </c>
      <c r="B9" s="22">
        <f>SUM(B4:B8)</f>
        <v>290966.47000000003</v>
      </c>
      <c r="C9" s="22">
        <f>SUM(C4:C8)</f>
        <v>287742.08999999997</v>
      </c>
    </row>
    <row r="10" spans="1:3" s="3" customFormat="1" ht="8.1" customHeight="1">
      <c r="A10" s="4"/>
      <c r="B10" s="4"/>
      <c r="C10" s="4"/>
    </row>
    <row r="11" spans="1:3" s="3" customFormat="1" ht="24.95" customHeight="1">
      <c r="A11" s="4" t="s">
        <v>6</v>
      </c>
      <c r="B11" s="4">
        <v>59054.65</v>
      </c>
      <c r="C11" s="4">
        <v>66770.289999999994</v>
      </c>
    </row>
    <row r="12" spans="1:3" s="3" customFormat="1" ht="24.95" customHeight="1">
      <c r="A12" s="4" t="s">
        <v>7</v>
      </c>
      <c r="B12" s="4">
        <v>82759.759999999995</v>
      </c>
      <c r="C12" s="4">
        <v>54246.47</v>
      </c>
    </row>
    <row r="13" spans="1:3" s="3" customFormat="1" ht="24.95" customHeight="1">
      <c r="A13" s="4" t="s">
        <v>8</v>
      </c>
      <c r="B13" s="4">
        <v>134004.75</v>
      </c>
      <c r="C13" s="4">
        <v>143606.46</v>
      </c>
    </row>
    <row r="14" spans="1:3" s="3" customFormat="1" ht="24.95" customHeight="1">
      <c r="A14" s="4" t="s">
        <v>9</v>
      </c>
      <c r="B14" s="4">
        <v>12974.44</v>
      </c>
      <c r="C14" s="4">
        <v>14665.02</v>
      </c>
    </row>
    <row r="15" spans="1:3" s="3" customFormat="1" ht="24.95" customHeight="1">
      <c r="A15" s="5" t="s">
        <v>5</v>
      </c>
      <c r="B15" s="22">
        <f>SUM(B11:B14)</f>
        <v>288793.60000000003</v>
      </c>
      <c r="C15" s="22">
        <f>SUM(C11:C14)</f>
        <v>279288.24</v>
      </c>
    </row>
    <row r="16" spans="1:3" s="3" customFormat="1" ht="8.1" customHeight="1">
      <c r="A16" s="4"/>
      <c r="B16" s="4"/>
      <c r="C16" s="4"/>
    </row>
    <row r="17" spans="1:3" s="3" customFormat="1" ht="24.95" customHeight="1">
      <c r="A17" s="4" t="s">
        <v>10</v>
      </c>
      <c r="B17" s="4">
        <v>23748.58</v>
      </c>
      <c r="C17" s="4">
        <v>14203.52</v>
      </c>
    </row>
    <row r="18" spans="1:3" s="3" customFormat="1" ht="24.95" customHeight="1">
      <c r="A18" s="4" t="s">
        <v>11</v>
      </c>
      <c r="B18" s="4">
        <v>1000.74</v>
      </c>
      <c r="C18" s="4">
        <v>724.64</v>
      </c>
    </row>
    <row r="19" spans="1:3" s="3" customFormat="1" ht="24.95" customHeight="1">
      <c r="A19" s="5" t="s">
        <v>5</v>
      </c>
      <c r="B19" s="22">
        <f>SUM(B17:B18)</f>
        <v>24749.320000000003</v>
      </c>
      <c r="C19" s="22">
        <f>SUM(C17:C18)</f>
        <v>14928.16</v>
      </c>
    </row>
    <row r="20" spans="1:3" s="3" customFormat="1" ht="8.1" customHeight="1">
      <c r="A20" s="4"/>
      <c r="B20" s="4"/>
      <c r="C20" s="4"/>
    </row>
    <row r="21" spans="1:3" s="3" customFormat="1" ht="24.95" customHeight="1">
      <c r="A21" s="4" t="s">
        <v>12</v>
      </c>
      <c r="B21" s="4">
        <v>20209.03</v>
      </c>
      <c r="C21" s="4">
        <v>14041.12</v>
      </c>
    </row>
    <row r="22" spans="1:3" s="3" customFormat="1" ht="24.95" customHeight="1">
      <c r="A22" s="4" t="s">
        <v>13</v>
      </c>
      <c r="B22" s="4">
        <v>6713.16</v>
      </c>
      <c r="C22" s="4">
        <v>7168.02</v>
      </c>
    </row>
    <row r="23" spans="1:3" s="3" customFormat="1" ht="24.95" customHeight="1">
      <c r="A23" s="5" t="s">
        <v>5</v>
      </c>
      <c r="B23" s="22">
        <f>SUM(B21:B22)</f>
        <v>26922.19</v>
      </c>
      <c r="C23" s="22">
        <f>SUM(C21:C22)</f>
        <v>21209.14</v>
      </c>
    </row>
    <row r="24" spans="1:3" s="3" customFormat="1" ht="8.1" customHeight="1">
      <c r="A24" s="4"/>
      <c r="B24" s="4"/>
      <c r="C24" s="4"/>
    </row>
    <row r="25" spans="1:3" s="3" customFormat="1" ht="24.95" customHeight="1">
      <c r="A25" s="4" t="s">
        <v>14</v>
      </c>
      <c r="B25" s="23">
        <v>-2172.87</v>
      </c>
      <c r="C25" s="23">
        <v>-6280.98</v>
      </c>
    </row>
    <row r="26" spans="1:3" s="3" customFormat="1" ht="8.1" customHeight="1">
      <c r="A26" s="4"/>
      <c r="B26" s="4"/>
      <c r="C26" s="4"/>
    </row>
    <row r="27" spans="1:3" s="3" customFormat="1" ht="24.95" customHeight="1">
      <c r="A27" s="4" t="s">
        <v>15</v>
      </c>
      <c r="B27" s="8">
        <v>55.4</v>
      </c>
      <c r="C27" s="8">
        <v>58.17</v>
      </c>
    </row>
    <row r="28" spans="1:3" s="3" customFormat="1" ht="24.95" customHeight="1">
      <c r="A28" s="4" t="s">
        <v>22</v>
      </c>
      <c r="B28" s="8">
        <v>91.26</v>
      </c>
      <c r="C28" s="8">
        <v>81.33</v>
      </c>
    </row>
    <row r="29" spans="1:3" s="3" customFormat="1" ht="24.95" customHeight="1">
      <c r="A29" s="4" t="s">
        <v>16</v>
      </c>
      <c r="B29" s="8">
        <v>16120.08</v>
      </c>
      <c r="C29" s="8">
        <v>36153.980000000003</v>
      </c>
    </row>
    <row r="30" spans="1:3" s="3" customFormat="1" ht="24.95" customHeight="1">
      <c r="A30" s="4" t="s">
        <v>17</v>
      </c>
      <c r="B30" s="8">
        <v>12.03</v>
      </c>
      <c r="C30" s="8">
        <v>25.18</v>
      </c>
    </row>
    <row r="31" spans="1:3" s="3" customFormat="1" ht="24.95" customHeight="1">
      <c r="A31" s="4" t="s">
        <v>18</v>
      </c>
      <c r="B31" s="8">
        <v>9.08</v>
      </c>
      <c r="C31" s="8">
        <v>21.32</v>
      </c>
    </row>
    <row r="32" spans="1:3" s="3" customFormat="1" ht="24.95" customHeight="1">
      <c r="A32" s="4" t="s">
        <v>19</v>
      </c>
      <c r="B32" s="8">
        <v>7.75</v>
      </c>
      <c r="C32" s="8">
        <v>2.44</v>
      </c>
    </row>
    <row r="33" spans="1:3" s="3" customFormat="1" ht="24.95" customHeight="1">
      <c r="A33" s="4" t="s">
        <v>20</v>
      </c>
      <c r="B33" s="8">
        <v>6624.35</v>
      </c>
      <c r="C33" s="8">
        <v>248.42</v>
      </c>
    </row>
  </sheetData>
  <mergeCells count="1">
    <mergeCell ref="A2:C2"/>
  </mergeCells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E33"/>
  <sheetViews>
    <sheetView workbookViewId="0">
      <selection activeCell="F23" sqref="F23"/>
    </sheetView>
  </sheetViews>
  <sheetFormatPr defaultRowHeight="15.75"/>
  <cols>
    <col min="1" max="1" width="51.42578125" style="1" customWidth="1"/>
    <col min="2" max="2" width="26.140625" style="1" customWidth="1"/>
    <col min="3" max="3" width="26" style="1" customWidth="1"/>
    <col min="4" max="4" width="9.140625" style="1"/>
    <col min="5" max="5" width="9.28515625" style="1" bestFit="1" customWidth="1"/>
    <col min="6" max="16384" width="9.140625" style="1"/>
  </cols>
  <sheetData>
    <row r="2" spans="1:5" ht="24.95" customHeight="1">
      <c r="A2" s="49" t="s">
        <v>21</v>
      </c>
      <c r="B2" s="49"/>
      <c r="C2" s="49"/>
    </row>
    <row r="3" spans="1:5" s="2" customFormat="1" ht="24.95" customHeight="1">
      <c r="A3" s="6" t="s">
        <v>0</v>
      </c>
      <c r="B3" s="7">
        <v>43555</v>
      </c>
      <c r="C3" s="7">
        <v>43798</v>
      </c>
    </row>
    <row r="4" spans="1:5" s="3" customFormat="1" ht="24.95" customHeight="1">
      <c r="A4" s="4" t="s">
        <v>1</v>
      </c>
      <c r="B4" s="9">
        <v>10596.021189999999</v>
      </c>
      <c r="C4" s="10">
        <v>10562.267739999999</v>
      </c>
    </row>
    <row r="5" spans="1:5" s="3" customFormat="1" ht="24.95" customHeight="1">
      <c r="A5" s="4" t="s">
        <v>2</v>
      </c>
      <c r="B5" s="10">
        <f>14041.99+202.29</f>
        <v>14244.28</v>
      </c>
      <c r="C5" s="10">
        <f>15334-3569.54</f>
        <v>11764.46</v>
      </c>
    </row>
    <row r="6" spans="1:5" s="3" customFormat="1" ht="24.95" customHeight="1">
      <c r="A6" s="4" t="s">
        <v>3</v>
      </c>
      <c r="B6" s="10">
        <v>338822.01</v>
      </c>
      <c r="C6" s="10">
        <v>345817.29</v>
      </c>
    </row>
    <row r="7" spans="1:5" s="3" customFormat="1" ht="24.95" customHeight="1">
      <c r="A7" s="4" t="s">
        <v>23</v>
      </c>
      <c r="B7" s="10">
        <v>38954.51</v>
      </c>
      <c r="C7" s="10">
        <v>22154.51</v>
      </c>
    </row>
    <row r="8" spans="1:5" s="3" customFormat="1" ht="24.95" customHeight="1">
      <c r="A8" s="4" t="s">
        <v>4</v>
      </c>
      <c r="B8" s="10">
        <v>3697.37</v>
      </c>
      <c r="C8" s="10">
        <v>9930.2099999999991</v>
      </c>
    </row>
    <row r="9" spans="1:5" s="3" customFormat="1" ht="24.95" customHeight="1">
      <c r="A9" s="5" t="s">
        <v>5</v>
      </c>
      <c r="B9" s="11">
        <f>SUM(B4:B8)</f>
        <v>406314.19119000004</v>
      </c>
      <c r="C9" s="11">
        <f>SUM(C4:C8)</f>
        <v>400228.73774000001</v>
      </c>
    </row>
    <row r="10" spans="1:5" s="3" customFormat="1" ht="8.1" customHeight="1">
      <c r="A10" s="4"/>
      <c r="B10" s="10"/>
      <c r="C10" s="10"/>
    </row>
    <row r="11" spans="1:5" s="3" customFormat="1" ht="24.95" customHeight="1">
      <c r="A11" s="4" t="s">
        <v>6</v>
      </c>
      <c r="B11" s="10">
        <f>2600.45+11931.07+108874</f>
        <v>123405.52</v>
      </c>
      <c r="C11" s="10">
        <f>1669.16+12370.73+120320</f>
        <v>134359.89000000001</v>
      </c>
    </row>
    <row r="12" spans="1:5" s="3" customFormat="1" ht="24.95" customHeight="1">
      <c r="A12" s="4" t="s">
        <v>7</v>
      </c>
      <c r="B12" s="10">
        <v>85552.12</v>
      </c>
      <c r="C12" s="10">
        <v>72075.83</v>
      </c>
    </row>
    <row r="13" spans="1:5" s="3" customFormat="1" ht="24.95" customHeight="1">
      <c r="A13" s="4" t="s">
        <v>8</v>
      </c>
      <c r="B13" s="10">
        <v>170060.57</v>
      </c>
      <c r="C13" s="10">
        <v>169094.55</v>
      </c>
    </row>
    <row r="14" spans="1:5" s="3" customFormat="1" ht="24.95" customHeight="1">
      <c r="A14" s="4" t="s">
        <v>9</v>
      </c>
      <c r="B14" s="10">
        <v>27295.98</v>
      </c>
      <c r="C14" s="10">
        <f>28268.02-3569.55</f>
        <v>24698.47</v>
      </c>
    </row>
    <row r="15" spans="1:5" s="3" customFormat="1" ht="24.95" customHeight="1">
      <c r="A15" s="5" t="s">
        <v>5</v>
      </c>
      <c r="B15" s="11">
        <f>SUM(B11:B14)</f>
        <v>406314.19</v>
      </c>
      <c r="C15" s="11">
        <f>SUM(C11:C14)</f>
        <v>400228.74</v>
      </c>
      <c r="E15" s="12">
        <f>B9-B15</f>
        <v>1.1900000390596688E-3</v>
      </c>
    </row>
    <row r="16" spans="1:5" s="3" customFormat="1" ht="8.1" customHeight="1">
      <c r="A16" s="4"/>
      <c r="B16" s="10"/>
      <c r="C16" s="10"/>
    </row>
    <row r="17" spans="1:3" s="3" customFormat="1" ht="24.95" customHeight="1">
      <c r="A17" s="4" t="s">
        <v>10</v>
      </c>
      <c r="B17" s="10">
        <v>32387.31</v>
      </c>
      <c r="C17" s="10">
        <v>21725.74</v>
      </c>
    </row>
    <row r="18" spans="1:3" s="3" customFormat="1" ht="24.95" customHeight="1">
      <c r="A18" s="4" t="s">
        <v>11</v>
      </c>
      <c r="B18" s="10">
        <v>1087.2</v>
      </c>
      <c r="C18" s="10">
        <v>438.54</v>
      </c>
    </row>
    <row r="19" spans="1:3" s="3" customFormat="1" ht="24.95" customHeight="1">
      <c r="A19" s="5" t="s">
        <v>5</v>
      </c>
      <c r="B19" s="11">
        <f>SUM(B17:B18)</f>
        <v>33474.51</v>
      </c>
      <c r="C19" s="11">
        <f>SUM(C17:C18)</f>
        <v>22164.280000000002</v>
      </c>
    </row>
    <row r="20" spans="1:3" s="3" customFormat="1" ht="8.1" customHeight="1">
      <c r="A20" s="4"/>
      <c r="B20" s="10"/>
      <c r="C20" s="10"/>
    </row>
    <row r="21" spans="1:3" s="3" customFormat="1" ht="24.95" customHeight="1">
      <c r="A21" s="4" t="s">
        <v>12</v>
      </c>
      <c r="B21" s="10">
        <v>27119.51</v>
      </c>
      <c r="C21" s="10">
        <v>18433.939999999999</v>
      </c>
    </row>
    <row r="22" spans="1:3" s="3" customFormat="1" ht="24.95" customHeight="1">
      <c r="A22" s="4" t="s">
        <v>13</v>
      </c>
      <c r="B22" s="10">
        <v>6152.74</v>
      </c>
      <c r="C22" s="10">
        <v>7299.88</v>
      </c>
    </row>
    <row r="23" spans="1:3" s="3" customFormat="1" ht="24.95" customHeight="1">
      <c r="A23" s="5" t="s">
        <v>5</v>
      </c>
      <c r="B23" s="11">
        <f>SUM(B21:B22)</f>
        <v>33272.25</v>
      </c>
      <c r="C23" s="11">
        <f>SUM(C21:C22)</f>
        <v>25733.82</v>
      </c>
    </row>
    <row r="24" spans="1:3" s="3" customFormat="1" ht="8.1" customHeight="1">
      <c r="A24" s="4"/>
      <c r="B24" s="4"/>
      <c r="C24" s="4"/>
    </row>
    <row r="25" spans="1:3" s="3" customFormat="1" ht="24.95" customHeight="1">
      <c r="A25" s="4" t="s">
        <v>14</v>
      </c>
      <c r="B25" s="13">
        <f>B19-B23</f>
        <v>202.26000000000204</v>
      </c>
      <c r="C25" s="13">
        <f>C19-C23</f>
        <v>-3569.5399999999972</v>
      </c>
    </row>
    <row r="26" spans="1:3" s="3" customFormat="1" ht="8.1" customHeight="1">
      <c r="A26" s="4"/>
      <c r="B26" s="4"/>
      <c r="C26" s="4"/>
    </row>
    <row r="27" spans="1:3" s="3" customFormat="1" ht="24.95" customHeight="1">
      <c r="A27" s="4" t="s">
        <v>15</v>
      </c>
      <c r="B27" s="8">
        <v>49.44</v>
      </c>
      <c r="C27" s="8">
        <v>49.44</v>
      </c>
    </row>
    <row r="28" spans="1:3" s="3" customFormat="1" ht="24.95" customHeight="1">
      <c r="A28" s="4" t="s">
        <v>22</v>
      </c>
      <c r="B28" s="8">
        <v>95.58</v>
      </c>
      <c r="C28" s="8">
        <v>90.36</v>
      </c>
    </row>
    <row r="29" spans="1:3" s="3" customFormat="1" ht="24.95" customHeight="1">
      <c r="A29" s="4" t="s">
        <v>16</v>
      </c>
      <c r="B29" s="8">
        <v>9192.73</v>
      </c>
      <c r="C29" s="8">
        <v>18875.189999999999</v>
      </c>
    </row>
    <row r="30" spans="1:3" s="3" customFormat="1" ht="24.95" customHeight="1">
      <c r="A30" s="4" t="s">
        <v>17</v>
      </c>
      <c r="B30" s="8">
        <v>5.41</v>
      </c>
      <c r="C30" s="8">
        <v>11.16</v>
      </c>
    </row>
    <row r="31" spans="1:3" s="3" customFormat="1" ht="24.95" customHeight="1">
      <c r="A31" s="4" t="s">
        <v>18</v>
      </c>
      <c r="B31" s="8">
        <v>3.08</v>
      </c>
      <c r="C31" s="8">
        <v>8.2100000000000009</v>
      </c>
    </row>
    <row r="32" spans="1:3" s="3" customFormat="1" ht="24.95" customHeight="1">
      <c r="A32" s="4" t="s">
        <v>19</v>
      </c>
      <c r="B32" s="8">
        <v>10.29</v>
      </c>
      <c r="C32" s="8">
        <v>8.92</v>
      </c>
    </row>
    <row r="33" spans="1:3" s="3" customFormat="1" ht="24.95" customHeight="1">
      <c r="A33" s="4" t="s">
        <v>20</v>
      </c>
      <c r="B33" s="8">
        <v>11871.98</v>
      </c>
      <c r="C33" s="8">
        <v>8162.65</v>
      </c>
    </row>
  </sheetData>
  <mergeCells count="1">
    <mergeCell ref="A2:C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3"/>
  <sheetViews>
    <sheetView workbookViewId="0">
      <selection activeCell="E6" sqref="E6"/>
    </sheetView>
  </sheetViews>
  <sheetFormatPr defaultRowHeight="15.75"/>
  <cols>
    <col min="1" max="1" width="51.42578125" style="1" customWidth="1"/>
    <col min="2" max="2" width="26.140625" style="1" customWidth="1"/>
    <col min="3" max="3" width="26" style="1" customWidth="1"/>
    <col min="4" max="4" width="13.140625" style="1" customWidth="1"/>
    <col min="5" max="5" width="11" style="21" bestFit="1" customWidth="1"/>
    <col min="6" max="6" width="11" style="1" bestFit="1" customWidth="1"/>
    <col min="7" max="7" width="12.28515625" style="1" bestFit="1" customWidth="1"/>
    <col min="8" max="8" width="12.28515625" style="21" bestFit="1" customWidth="1"/>
    <col min="9" max="16384" width="9.140625" style="1"/>
  </cols>
  <sheetData>
    <row r="1" spans="1:8">
      <c r="A1" s="50"/>
      <c r="B1" s="50"/>
      <c r="C1" s="50"/>
    </row>
    <row r="2" spans="1:8" ht="24.95" customHeight="1">
      <c r="A2" s="49" t="s">
        <v>21</v>
      </c>
      <c r="B2" s="49"/>
      <c r="C2" s="49"/>
    </row>
    <row r="3" spans="1:8" s="2" customFormat="1" ht="24.95" customHeight="1">
      <c r="A3" s="6" t="s">
        <v>0</v>
      </c>
      <c r="B3" s="7">
        <v>43555</v>
      </c>
      <c r="C3" s="7">
        <v>43798</v>
      </c>
      <c r="E3" s="24"/>
      <c r="H3" s="24"/>
    </row>
    <row r="4" spans="1:8" s="3" customFormat="1" ht="24.95" customHeight="1">
      <c r="A4" s="4" t="s">
        <v>1</v>
      </c>
      <c r="B4" s="4">
        <v>12226.56</v>
      </c>
      <c r="C4" s="10">
        <v>12228.87</v>
      </c>
      <c r="E4" s="12"/>
      <c r="H4" s="12"/>
    </row>
    <row r="5" spans="1:8" s="3" customFormat="1" ht="24.95" customHeight="1">
      <c r="A5" s="4" t="s">
        <v>2</v>
      </c>
      <c r="B5" s="4">
        <v>12101.52</v>
      </c>
      <c r="C5" s="10">
        <v>10697.07</v>
      </c>
      <c r="D5" s="12"/>
      <c r="E5" s="12"/>
      <c r="G5" s="12"/>
      <c r="H5" s="12"/>
    </row>
    <row r="6" spans="1:8" s="3" customFormat="1" ht="24.95" customHeight="1">
      <c r="A6" s="4" t="s">
        <v>3</v>
      </c>
      <c r="B6" s="4">
        <v>479102.06</v>
      </c>
      <c r="C6" s="10">
        <v>500820.72</v>
      </c>
      <c r="D6" s="12"/>
      <c r="E6" s="12"/>
      <c r="G6" s="12"/>
      <c r="H6" s="12"/>
    </row>
    <row r="7" spans="1:8" s="3" customFormat="1" ht="24.95" customHeight="1">
      <c r="A7" s="4" t="s">
        <v>23</v>
      </c>
      <c r="B7" s="4">
        <v>10351.81</v>
      </c>
      <c r="C7" s="10">
        <v>5750.28</v>
      </c>
      <c r="D7" s="12"/>
      <c r="E7" s="12"/>
      <c r="H7" s="12"/>
    </row>
    <row r="8" spans="1:8" s="3" customFormat="1" ht="24.95" customHeight="1">
      <c r="A8" s="4" t="s">
        <v>4</v>
      </c>
      <c r="B8" s="4">
        <v>8450.2800000000007</v>
      </c>
      <c r="C8" s="10">
        <v>12791.4</v>
      </c>
      <c r="D8" s="12"/>
      <c r="E8" s="12"/>
      <c r="H8" s="12"/>
    </row>
    <row r="9" spans="1:8" s="3" customFormat="1" ht="24.95" customHeight="1">
      <c r="A9" s="5" t="s">
        <v>5</v>
      </c>
      <c r="B9" s="22">
        <f>SUM(B4:B8)</f>
        <v>522232.23000000004</v>
      </c>
      <c r="C9" s="22">
        <f>SUM(C4:C8)</f>
        <v>542288.34</v>
      </c>
      <c r="D9" s="12"/>
      <c r="E9" s="12"/>
      <c r="H9" s="12"/>
    </row>
    <row r="10" spans="1:8" s="3" customFormat="1" ht="31.5" customHeight="1">
      <c r="A10" s="4"/>
      <c r="B10" s="4"/>
      <c r="C10" s="4"/>
      <c r="D10" s="12"/>
      <c r="E10" s="12"/>
      <c r="H10" s="12"/>
    </row>
    <row r="11" spans="1:8" s="3" customFormat="1" ht="24.95" customHeight="1">
      <c r="A11" s="4" t="s">
        <v>6</v>
      </c>
      <c r="B11" s="4">
        <v>27651.96</v>
      </c>
      <c r="C11" s="4">
        <v>26252.720000000001</v>
      </c>
      <c r="D11" s="12"/>
      <c r="E11" s="12"/>
      <c r="F11" s="12"/>
      <c r="G11" s="12"/>
      <c r="H11" s="12"/>
    </row>
    <row r="12" spans="1:8" s="3" customFormat="1" ht="24.95" customHeight="1">
      <c r="A12" s="4" t="s">
        <v>7</v>
      </c>
      <c r="B12" s="4">
        <v>282622.69</v>
      </c>
      <c r="C12" s="4">
        <v>130086.41</v>
      </c>
      <c r="E12" s="12"/>
      <c r="F12" s="12"/>
      <c r="G12" s="12"/>
      <c r="H12" s="12"/>
    </row>
    <row r="13" spans="1:8" s="3" customFormat="1" ht="24.95" customHeight="1">
      <c r="A13" s="4" t="s">
        <v>8</v>
      </c>
      <c r="B13" s="4">
        <v>195584.42</v>
      </c>
      <c r="C13" s="4">
        <v>195103.25</v>
      </c>
      <c r="E13" s="12"/>
      <c r="F13" s="12"/>
      <c r="G13" s="12"/>
      <c r="H13" s="12"/>
    </row>
    <row r="14" spans="1:8" s="3" customFormat="1" ht="24.95" customHeight="1">
      <c r="A14" s="4" t="s">
        <v>9</v>
      </c>
      <c r="B14" s="4">
        <v>16373.16</v>
      </c>
      <c r="C14" s="4">
        <v>190845.96</v>
      </c>
      <c r="E14" s="12"/>
      <c r="F14" s="12"/>
      <c r="G14" s="12"/>
      <c r="H14" s="12"/>
    </row>
    <row r="15" spans="1:8" s="3" customFormat="1" ht="24.95" customHeight="1">
      <c r="A15" s="5" t="s">
        <v>5</v>
      </c>
      <c r="B15" s="22">
        <f>SUM(B11:B14)</f>
        <v>522232.23000000004</v>
      </c>
      <c r="C15" s="22">
        <f>SUM(C11:C14)</f>
        <v>542288.34</v>
      </c>
      <c r="E15" s="12"/>
      <c r="F15" s="12"/>
      <c r="G15" s="12"/>
      <c r="H15" s="12"/>
    </row>
    <row r="16" spans="1:8" s="3" customFormat="1" ht="21.75" customHeight="1">
      <c r="A16" s="4"/>
      <c r="B16" s="4"/>
      <c r="C16" s="4"/>
      <c r="E16" s="12"/>
      <c r="H16" s="12"/>
    </row>
    <row r="17" spans="1:8" s="3" customFormat="1" ht="24.95" customHeight="1">
      <c r="A17" s="4" t="s">
        <v>10</v>
      </c>
      <c r="B17" s="4">
        <v>40992.54</v>
      </c>
      <c r="C17" s="4">
        <v>14295.99</v>
      </c>
      <c r="E17" s="12"/>
      <c r="G17" s="12"/>
      <c r="H17" s="12"/>
    </row>
    <row r="18" spans="1:8" s="3" customFormat="1" ht="24.95" customHeight="1">
      <c r="A18" s="4" t="s">
        <v>11</v>
      </c>
      <c r="B18" s="4">
        <v>1941.989999999998</v>
      </c>
      <c r="C18" s="4">
        <v>873.68</v>
      </c>
      <c r="E18" s="12"/>
      <c r="H18" s="12"/>
    </row>
    <row r="19" spans="1:8" s="3" customFormat="1" ht="24.95" customHeight="1">
      <c r="A19" s="5" t="s">
        <v>5</v>
      </c>
      <c r="B19" s="22">
        <v>42934.53</v>
      </c>
      <c r="C19" s="22">
        <f>SUM(C17:C18)</f>
        <v>15169.67</v>
      </c>
      <c r="E19" s="12"/>
      <c r="G19" s="12"/>
      <c r="H19" s="12"/>
    </row>
    <row r="20" spans="1:8" s="3" customFormat="1" ht="8.1" customHeight="1">
      <c r="A20" s="4"/>
      <c r="B20" s="4"/>
      <c r="C20" s="4"/>
      <c r="E20" s="12"/>
      <c r="H20" s="12"/>
    </row>
    <row r="21" spans="1:8" s="3" customFormat="1" ht="24.95" customHeight="1">
      <c r="A21" s="4" t="s">
        <v>12</v>
      </c>
      <c r="B21" s="4">
        <v>37120.21</v>
      </c>
      <c r="C21" s="4">
        <v>16714.490000000002</v>
      </c>
      <c r="E21" s="12"/>
      <c r="H21" s="12"/>
    </row>
    <row r="22" spans="1:8" s="3" customFormat="1" ht="24.95" customHeight="1">
      <c r="A22" s="4" t="s">
        <v>13</v>
      </c>
      <c r="B22" s="4">
        <v>5677.53</v>
      </c>
      <c r="C22" s="4">
        <v>1768.94</v>
      </c>
      <c r="E22" s="12"/>
      <c r="H22" s="12"/>
    </row>
    <row r="23" spans="1:8" s="3" customFormat="1" ht="24.95" customHeight="1">
      <c r="A23" s="5" t="s">
        <v>5</v>
      </c>
      <c r="B23" s="22">
        <f>SUM(B21:B22)</f>
        <v>42797.74</v>
      </c>
      <c r="C23" s="22">
        <f>SUM(C21:C22)</f>
        <v>18483.43</v>
      </c>
      <c r="E23" s="12"/>
      <c r="H23" s="12"/>
    </row>
    <row r="24" spans="1:8" s="3" customFormat="1" ht="8.1" customHeight="1">
      <c r="A24" s="4"/>
      <c r="B24" s="4"/>
      <c r="C24" s="4"/>
      <c r="E24" s="12"/>
      <c r="H24" s="12"/>
    </row>
    <row r="25" spans="1:8" s="3" customFormat="1" ht="24.95" customHeight="1">
      <c r="A25" s="4" t="s">
        <v>14</v>
      </c>
      <c r="B25" s="23">
        <v>136.79</v>
      </c>
      <c r="C25" s="23">
        <v>-3313.76</v>
      </c>
      <c r="E25" s="12"/>
      <c r="F25" s="12"/>
      <c r="H25" s="12"/>
    </row>
    <row r="26" spans="1:8" s="3" customFormat="1" ht="8.1" customHeight="1">
      <c r="A26" s="4"/>
      <c r="B26" s="4"/>
      <c r="C26" s="4"/>
      <c r="E26" s="12"/>
      <c r="H26" s="12"/>
    </row>
    <row r="27" spans="1:8" s="3" customFormat="1" ht="24.95" customHeight="1">
      <c r="A27" s="4" t="s">
        <v>15</v>
      </c>
      <c r="B27" s="8">
        <v>41.96</v>
      </c>
      <c r="C27" s="8">
        <v>39.24</v>
      </c>
      <c r="E27" s="12"/>
      <c r="F27" s="12"/>
      <c r="H27" s="12"/>
    </row>
    <row r="28" spans="1:8" s="3" customFormat="1" ht="24.95" customHeight="1">
      <c r="A28" s="4" t="s">
        <v>22</v>
      </c>
      <c r="B28" s="8"/>
      <c r="C28" s="8"/>
      <c r="E28" s="12"/>
      <c r="H28" s="12"/>
    </row>
    <row r="29" spans="1:8" s="3" customFormat="1" ht="24.95" customHeight="1">
      <c r="A29" s="4" t="s">
        <v>16</v>
      </c>
      <c r="B29" s="8">
        <v>23420.27</v>
      </c>
      <c r="C29" s="8">
        <v>46648.67</v>
      </c>
      <c r="E29" s="12"/>
      <c r="H29" s="12"/>
    </row>
    <row r="30" spans="1:8" s="3" customFormat="1" ht="24.95" customHeight="1">
      <c r="A30" s="4" t="s">
        <v>17</v>
      </c>
      <c r="B30" s="8">
        <v>11.97</v>
      </c>
      <c r="C30" s="8">
        <v>23.91</v>
      </c>
      <c r="E30" s="12"/>
      <c r="H30" s="12"/>
    </row>
    <row r="31" spans="1:8" s="3" customFormat="1" ht="24.95" customHeight="1">
      <c r="A31" s="4" t="s">
        <v>18</v>
      </c>
      <c r="B31" s="8">
        <v>9.42</v>
      </c>
      <c r="C31" s="8">
        <v>20.62</v>
      </c>
      <c r="E31" s="12"/>
      <c r="H31" s="12"/>
    </row>
    <row r="32" spans="1:8" s="3" customFormat="1" ht="24.95" customHeight="1">
      <c r="A32" s="4" t="s">
        <v>19</v>
      </c>
      <c r="B32" s="8">
        <v>9.4700000000000006</v>
      </c>
      <c r="C32" s="8">
        <v>6.8</v>
      </c>
      <c r="E32" s="12"/>
      <c r="H32" s="12"/>
    </row>
    <row r="33" spans="1:8" s="3" customFormat="1" ht="24.95" customHeight="1">
      <c r="A33" s="4" t="s">
        <v>20</v>
      </c>
      <c r="B33" s="8">
        <v>14075.82</v>
      </c>
      <c r="C33" s="8">
        <v>9524.65</v>
      </c>
      <c r="E33" s="12"/>
      <c r="H33" s="12"/>
    </row>
  </sheetData>
  <mergeCells count="2">
    <mergeCell ref="A1:C1"/>
    <mergeCell ref="A2:C2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F33"/>
  <sheetViews>
    <sheetView topLeftCell="A19" workbookViewId="0">
      <selection activeCell="I10" sqref="I10"/>
    </sheetView>
  </sheetViews>
  <sheetFormatPr defaultRowHeight="15.75"/>
  <cols>
    <col min="1" max="1" width="27.140625" style="1" customWidth="1"/>
    <col min="2" max="2" width="26.140625" style="1" customWidth="1"/>
    <col min="3" max="3" width="26" style="1" customWidth="1"/>
    <col min="4" max="4" width="9.140625" style="1"/>
    <col min="5" max="5" width="11.7109375" style="1" bestFit="1" customWidth="1"/>
    <col min="6" max="16384" width="9.140625" style="1"/>
  </cols>
  <sheetData>
    <row r="2" spans="1:6" ht="24.95" customHeight="1">
      <c r="A2" s="49" t="s">
        <v>21</v>
      </c>
      <c r="B2" s="49"/>
      <c r="C2" s="49"/>
    </row>
    <row r="3" spans="1:6" s="2" customFormat="1" ht="24.95" customHeight="1">
      <c r="A3" s="6" t="s">
        <v>0</v>
      </c>
      <c r="B3" s="7">
        <v>43555</v>
      </c>
      <c r="C3" s="7">
        <v>43798</v>
      </c>
    </row>
    <row r="4" spans="1:6" s="3" customFormat="1" ht="24.95" customHeight="1">
      <c r="A4" s="4" t="s">
        <v>1</v>
      </c>
      <c r="B4" s="14">
        <v>12020.914000000001</v>
      </c>
      <c r="C4" s="14">
        <v>12019.752500000001</v>
      </c>
    </row>
    <row r="5" spans="1:6" s="3" customFormat="1" ht="24.95" customHeight="1">
      <c r="A5" s="4" t="s">
        <v>2</v>
      </c>
      <c r="B5" s="14">
        <v>17337.41</v>
      </c>
      <c r="C5" s="14">
        <v>14813.925921564944</v>
      </c>
      <c r="E5" s="15"/>
    </row>
    <row r="6" spans="1:6" s="3" customFormat="1" ht="24.95" customHeight="1">
      <c r="A6" s="4" t="s">
        <v>3</v>
      </c>
      <c r="B6" s="14">
        <v>221604.46544960001</v>
      </c>
      <c r="C6" s="14">
        <v>220095.69477670005</v>
      </c>
    </row>
    <row r="7" spans="1:6" s="3" customFormat="1" ht="24.95" customHeight="1">
      <c r="A7" s="4" t="s">
        <v>23</v>
      </c>
      <c r="B7" s="14">
        <v>100821.97990000001</v>
      </c>
      <c r="C7" s="14">
        <v>84957.717480000007</v>
      </c>
    </row>
    <row r="8" spans="1:6" s="3" customFormat="1" ht="24.95" customHeight="1">
      <c r="A8" s="4" t="s">
        <v>4</v>
      </c>
      <c r="B8" s="14">
        <v>8334.02</v>
      </c>
      <c r="C8" s="14">
        <v>13978.368448599922</v>
      </c>
    </row>
    <row r="9" spans="1:6" s="3" customFormat="1" ht="24.95" customHeight="1">
      <c r="A9" s="5" t="s">
        <v>5</v>
      </c>
      <c r="B9" s="16">
        <f>SUM(B4:B8)</f>
        <v>360118.78934960003</v>
      </c>
      <c r="C9" s="16">
        <f>SUM(C4:C8)</f>
        <v>345865.45912686497</v>
      </c>
      <c r="F9" s="15"/>
    </row>
    <row r="10" spans="1:6" s="3" customFormat="1" ht="28.5" customHeight="1">
      <c r="A10" s="4"/>
      <c r="B10" s="4"/>
      <c r="C10" s="4"/>
    </row>
    <row r="11" spans="1:6" s="3" customFormat="1" ht="24.95" customHeight="1">
      <c r="A11" s="4" t="s">
        <v>6</v>
      </c>
      <c r="B11" s="14">
        <v>27196.5716641</v>
      </c>
      <c r="C11" s="14">
        <v>23840.664683000003</v>
      </c>
    </row>
    <row r="12" spans="1:6" s="3" customFormat="1" ht="24.95" customHeight="1">
      <c r="A12" s="4" t="s">
        <v>7</v>
      </c>
      <c r="B12" s="14">
        <v>67800.956999999995</v>
      </c>
      <c r="C12" s="14">
        <v>58789.357000000004</v>
      </c>
    </row>
    <row r="13" spans="1:6" s="3" customFormat="1" ht="24.95" customHeight="1">
      <c r="A13" s="4" t="s">
        <v>8</v>
      </c>
      <c r="B13" s="14">
        <v>256735.21422529998</v>
      </c>
      <c r="C13" s="14">
        <v>251843.12215989997</v>
      </c>
    </row>
    <row r="14" spans="1:6" s="3" customFormat="1" ht="24.95" customHeight="1">
      <c r="A14" s="4" t="s">
        <v>9</v>
      </c>
      <c r="B14" s="14">
        <v>8386.0499999999993</v>
      </c>
      <c r="C14" s="14">
        <v>11392.315283965001</v>
      </c>
    </row>
    <row r="15" spans="1:6" s="3" customFormat="1" ht="24.95" customHeight="1">
      <c r="A15" s="5" t="s">
        <v>5</v>
      </c>
      <c r="B15" s="16">
        <f>SUM(B11:B14)</f>
        <v>360118.79288939998</v>
      </c>
      <c r="C15" s="16">
        <f>SUM(C11:C14)</f>
        <v>345865.45912686497</v>
      </c>
      <c r="E15" s="15"/>
    </row>
    <row r="16" spans="1:6" s="3" customFormat="1" ht="21" customHeight="1">
      <c r="A16" s="4"/>
      <c r="B16" s="4"/>
      <c r="C16" s="4"/>
    </row>
    <row r="17" spans="1:3" s="3" customFormat="1" ht="24.95" customHeight="1">
      <c r="A17" s="4" t="s">
        <v>10</v>
      </c>
      <c r="B17" s="14">
        <v>30047.286940400001</v>
      </c>
      <c r="C17" s="14">
        <v>16323.934995500002</v>
      </c>
    </row>
    <row r="18" spans="1:3" s="3" customFormat="1" ht="24.95" customHeight="1">
      <c r="A18" s="4" t="s">
        <v>11</v>
      </c>
      <c r="B18" s="14">
        <v>990.24803939999958</v>
      </c>
      <c r="C18" s="14">
        <v>508.41380500000002</v>
      </c>
    </row>
    <row r="19" spans="1:3" s="3" customFormat="1" ht="24.95" customHeight="1">
      <c r="A19" s="5" t="s">
        <v>5</v>
      </c>
      <c r="B19" s="16">
        <f>SUM(B17:B18)</f>
        <v>31037.534979800002</v>
      </c>
      <c r="C19" s="16">
        <f>SUM(C17:C18)</f>
        <v>16832.3488005</v>
      </c>
    </row>
    <row r="20" spans="1:3" s="3" customFormat="1" ht="30" customHeight="1">
      <c r="A20" s="4"/>
      <c r="B20" s="14"/>
      <c r="C20" s="14"/>
    </row>
    <row r="21" spans="1:3" s="3" customFormat="1" ht="24.95" customHeight="1">
      <c r="A21" s="4" t="s">
        <v>12</v>
      </c>
      <c r="B21" s="14">
        <v>22471.9457435</v>
      </c>
      <c r="C21" s="14">
        <v>15542.315658199999</v>
      </c>
    </row>
    <row r="22" spans="1:3" s="3" customFormat="1" ht="24.95" customHeight="1">
      <c r="A22" s="4" t="s">
        <v>13</v>
      </c>
      <c r="B22" s="14">
        <v>8415.0365033854505</v>
      </c>
      <c r="C22" s="14">
        <v>8386.857514460009</v>
      </c>
    </row>
    <row r="23" spans="1:3" s="3" customFormat="1" ht="24.95" customHeight="1">
      <c r="A23" s="5" t="s">
        <v>5</v>
      </c>
      <c r="B23" s="16">
        <f>SUM(B21:B22)</f>
        <v>30886.982246885451</v>
      </c>
      <c r="C23" s="16">
        <f>SUM(C21:C22)</f>
        <v>23929.173172660008</v>
      </c>
    </row>
    <row r="24" spans="1:3" s="3" customFormat="1" ht="23.25" customHeight="1">
      <c r="A24" s="4"/>
      <c r="B24" s="14"/>
      <c r="C24" s="14"/>
    </row>
    <row r="25" spans="1:3" s="3" customFormat="1" ht="24.95" customHeight="1">
      <c r="A25" s="4" t="s">
        <v>14</v>
      </c>
      <c r="B25" s="16">
        <f>B19-B23</f>
        <v>150.5527329145516</v>
      </c>
      <c r="C25" s="16">
        <f>C19-C23</f>
        <v>-7096.8243721600084</v>
      </c>
    </row>
    <row r="26" spans="1:3" s="3" customFormat="1" ht="24" customHeight="1">
      <c r="A26" s="4"/>
      <c r="B26" s="14"/>
      <c r="C26" s="14"/>
    </row>
    <row r="27" spans="1:3" s="3" customFormat="1" ht="24.95" customHeight="1">
      <c r="A27" s="4" t="s">
        <v>15</v>
      </c>
      <c r="B27" s="14">
        <f>B13/B6</f>
        <v>1.1585290653075302</v>
      </c>
      <c r="C27" s="14">
        <f>C13/C6</f>
        <v>1.1442437455008356</v>
      </c>
    </row>
    <row r="28" spans="1:3" s="3" customFormat="1" ht="24.95" customHeight="1">
      <c r="A28" s="4" t="s">
        <v>22</v>
      </c>
      <c r="B28" s="17">
        <v>0.879</v>
      </c>
      <c r="C28" s="17">
        <v>0.67569999999999997</v>
      </c>
    </row>
    <row r="29" spans="1:3" s="3" customFormat="1" ht="24.95" customHeight="1">
      <c r="A29" s="4" t="s">
        <v>16</v>
      </c>
      <c r="B29" s="16">
        <v>19551.61</v>
      </c>
      <c r="C29" s="16">
        <v>61688.7387769001</v>
      </c>
    </row>
    <row r="30" spans="1:3" s="3" customFormat="1" ht="24.95" customHeight="1">
      <c r="A30" s="4" t="s">
        <v>17</v>
      </c>
      <c r="B30" s="17">
        <v>7.6200000000000004E-2</v>
      </c>
      <c r="C30" s="17">
        <f>C29/C13</f>
        <v>0.24494907086536494</v>
      </c>
    </row>
    <row r="31" spans="1:3" s="3" customFormat="1" ht="24.95" customHeight="1">
      <c r="A31" s="4" t="s">
        <v>18</v>
      </c>
      <c r="B31" s="17">
        <v>5.9299999999999999E-2</v>
      </c>
      <c r="C31" s="17">
        <v>0.21740000000000001</v>
      </c>
    </row>
    <row r="32" spans="1:3" s="3" customFormat="1" ht="24.95" customHeight="1">
      <c r="A32" s="4" t="s">
        <v>19</v>
      </c>
      <c r="B32" s="17">
        <v>9.1800000000000007E-2</v>
      </c>
      <c r="C32" s="17">
        <v>5.5800000000000002E-2</v>
      </c>
    </row>
    <row r="33" spans="1:3" s="3" customFormat="1" ht="24.95" customHeight="1">
      <c r="A33" s="4" t="s">
        <v>20</v>
      </c>
      <c r="B33" s="16">
        <v>20080.3032074</v>
      </c>
      <c r="C33" s="16">
        <v>12878.276825239989</v>
      </c>
    </row>
  </sheetData>
  <mergeCells count="1">
    <mergeCell ref="A2:C2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2:F33"/>
  <sheetViews>
    <sheetView topLeftCell="A13" workbookViewId="0">
      <selection activeCell="D33" sqref="D33"/>
    </sheetView>
  </sheetViews>
  <sheetFormatPr defaultRowHeight="15.75"/>
  <cols>
    <col min="1" max="1" width="27.140625" style="1" customWidth="1"/>
    <col min="2" max="2" width="26.140625" style="1" customWidth="1"/>
    <col min="3" max="3" width="26" style="1" customWidth="1"/>
    <col min="4" max="4" width="9.140625" style="1"/>
    <col min="5" max="5" width="11.7109375" style="1" bestFit="1" customWidth="1"/>
    <col min="6" max="16384" width="9.140625" style="1"/>
  </cols>
  <sheetData>
    <row r="2" spans="1:6" ht="24.95" customHeight="1">
      <c r="A2" s="49" t="s">
        <v>21</v>
      </c>
      <c r="B2" s="49"/>
      <c r="C2" s="49"/>
    </row>
    <row r="3" spans="1:6" s="2" customFormat="1" ht="24.95" customHeight="1">
      <c r="A3" s="6" t="s">
        <v>0</v>
      </c>
      <c r="B3" s="7">
        <v>43555</v>
      </c>
      <c r="C3" s="7">
        <v>43798</v>
      </c>
    </row>
    <row r="4" spans="1:6" s="3" customFormat="1" ht="24.95" customHeight="1">
      <c r="A4" s="4" t="s">
        <v>1</v>
      </c>
      <c r="B4" s="14">
        <v>11502.58</v>
      </c>
      <c r="C4" s="14">
        <v>11878.91</v>
      </c>
    </row>
    <row r="5" spans="1:6" s="3" customFormat="1" ht="24.95" customHeight="1">
      <c r="A5" s="4" t="s">
        <v>2</v>
      </c>
      <c r="B5" s="14">
        <v>60788.08</v>
      </c>
      <c r="C5" s="14">
        <v>65416.51</v>
      </c>
      <c r="E5" s="15"/>
    </row>
    <row r="6" spans="1:6" s="3" customFormat="1" ht="24.95" customHeight="1">
      <c r="A6" s="4" t="s">
        <v>3</v>
      </c>
      <c r="B6" s="14">
        <v>1002067.11</v>
      </c>
      <c r="C6" s="14">
        <v>1043892.3</v>
      </c>
    </row>
    <row r="7" spans="1:6" s="3" customFormat="1" ht="24.95" customHeight="1">
      <c r="A7" s="4" t="s">
        <v>23</v>
      </c>
      <c r="B7" s="14">
        <v>18263.57</v>
      </c>
      <c r="C7" s="14">
        <v>8115.81</v>
      </c>
    </row>
    <row r="8" spans="1:6" s="3" customFormat="1" ht="24.95" customHeight="1">
      <c r="A8" s="4" t="s">
        <v>4</v>
      </c>
      <c r="B8" s="14">
        <v>20937.34</v>
      </c>
      <c r="C8" s="14">
        <v>26194.57</v>
      </c>
    </row>
    <row r="9" spans="1:6" s="3" customFormat="1" ht="24.95" customHeight="1">
      <c r="A9" s="5" t="s">
        <v>5</v>
      </c>
      <c r="B9" s="16">
        <f>SUM(B4:B8)</f>
        <v>1113558.6800000002</v>
      </c>
      <c r="C9" s="16">
        <f>SUM(C4:C8)</f>
        <v>1155498.1000000001</v>
      </c>
      <c r="F9" s="15"/>
    </row>
    <row r="10" spans="1:6" s="3" customFormat="1" ht="28.5" customHeight="1">
      <c r="A10" s="4"/>
      <c r="B10" s="4"/>
      <c r="C10" s="4"/>
    </row>
    <row r="11" spans="1:6" s="3" customFormat="1" ht="24.95" customHeight="1">
      <c r="A11" s="4" t="s">
        <v>6</v>
      </c>
      <c r="B11" s="14">
        <v>98285.51</v>
      </c>
      <c r="C11" s="14">
        <v>42010.62</v>
      </c>
    </row>
    <row r="12" spans="1:6" s="3" customFormat="1" ht="24.95" customHeight="1">
      <c r="A12" s="4" t="s">
        <v>7</v>
      </c>
      <c r="B12" s="14">
        <v>532967.46</v>
      </c>
      <c r="C12" s="14">
        <v>649930.62</v>
      </c>
    </row>
    <row r="13" spans="1:6" s="3" customFormat="1" ht="24.95" customHeight="1">
      <c r="A13" s="4" t="s">
        <v>8</v>
      </c>
      <c r="B13" s="14">
        <v>433369.44</v>
      </c>
      <c r="C13" s="14">
        <v>409284.23</v>
      </c>
    </row>
    <row r="14" spans="1:6" s="3" customFormat="1" ht="24.95" customHeight="1">
      <c r="A14" s="4" t="s">
        <v>9</v>
      </c>
      <c r="B14" s="14">
        <v>48936.27</v>
      </c>
      <c r="C14" s="14">
        <v>54272.63</v>
      </c>
    </row>
    <row r="15" spans="1:6" s="3" customFormat="1" ht="24.95" customHeight="1">
      <c r="A15" s="5" t="s">
        <v>5</v>
      </c>
      <c r="B15" s="16">
        <f>SUM(B11:B14)</f>
        <v>1113558.68</v>
      </c>
      <c r="C15" s="16">
        <f>SUM(C11:C14)</f>
        <v>1155498.0999999999</v>
      </c>
      <c r="E15" s="15"/>
    </row>
    <row r="16" spans="1:6" s="3" customFormat="1" ht="21" customHeight="1">
      <c r="A16" s="4"/>
      <c r="B16" s="4"/>
      <c r="C16" s="4"/>
    </row>
    <row r="17" spans="1:3" s="3" customFormat="1" ht="24.95" customHeight="1">
      <c r="A17" s="4" t="s">
        <v>10</v>
      </c>
      <c r="B17" s="14">
        <v>81807.61</v>
      </c>
      <c r="C17" s="14">
        <v>56356.27</v>
      </c>
    </row>
    <row r="18" spans="1:3" s="3" customFormat="1" ht="24.95" customHeight="1">
      <c r="A18" s="4" t="s">
        <v>11</v>
      </c>
      <c r="B18" s="14">
        <v>3851.88</v>
      </c>
      <c r="C18" s="14">
        <v>9359.61</v>
      </c>
    </row>
    <row r="19" spans="1:3" s="3" customFormat="1" ht="24.95" customHeight="1">
      <c r="A19" s="5" t="s">
        <v>5</v>
      </c>
      <c r="B19" s="16">
        <f>SUM(B17:B18)</f>
        <v>85659.49</v>
      </c>
      <c r="C19" s="16">
        <f>SUM(C17:C18)</f>
        <v>65715.88</v>
      </c>
    </row>
    <row r="20" spans="1:3" s="3" customFormat="1" ht="30" customHeight="1">
      <c r="A20" s="4"/>
      <c r="B20" s="14"/>
      <c r="C20" s="14"/>
    </row>
    <row r="21" spans="1:3" s="3" customFormat="1" ht="24.95" customHeight="1">
      <c r="A21" s="4" t="s">
        <v>12</v>
      </c>
      <c r="B21" s="14">
        <v>75165.259999999995</v>
      </c>
      <c r="C21" s="14">
        <v>53535.66</v>
      </c>
    </row>
    <row r="22" spans="1:3" s="3" customFormat="1" ht="24.95" customHeight="1">
      <c r="A22" s="4" t="s">
        <v>13</v>
      </c>
      <c r="B22" s="14">
        <v>8716.8700000000008</v>
      </c>
      <c r="C22" s="14">
        <v>7920.48</v>
      </c>
    </row>
    <row r="23" spans="1:3" s="3" customFormat="1" ht="24.95" customHeight="1">
      <c r="A23" s="5" t="s">
        <v>5</v>
      </c>
      <c r="B23" s="16">
        <f>SUM(B21:B22)</f>
        <v>83882.12999999999</v>
      </c>
      <c r="C23" s="16">
        <f>SUM(C21:C22)</f>
        <v>61456.14</v>
      </c>
    </row>
    <row r="24" spans="1:3" s="3" customFormat="1" ht="23.25" customHeight="1">
      <c r="A24" s="4"/>
      <c r="B24" s="14"/>
      <c r="C24" s="14"/>
    </row>
    <row r="25" spans="1:3" s="3" customFormat="1" ht="24.95" customHeight="1">
      <c r="A25" s="4" t="s">
        <v>14</v>
      </c>
      <c r="B25" s="16">
        <f>B19-B23</f>
        <v>1777.3600000000151</v>
      </c>
      <c r="C25" s="16">
        <f>C19-C23</f>
        <v>4259.7400000000052</v>
      </c>
    </row>
    <row r="26" spans="1:3" s="3" customFormat="1" ht="24" customHeight="1">
      <c r="A26" s="4"/>
      <c r="B26" s="14"/>
      <c r="C26" s="14"/>
    </row>
    <row r="27" spans="1:3" s="3" customFormat="1" ht="24.95" customHeight="1">
      <c r="A27" s="4" t="s">
        <v>15</v>
      </c>
      <c r="B27" s="14">
        <v>43.25</v>
      </c>
      <c r="C27" s="14">
        <v>39.21</v>
      </c>
    </row>
    <row r="28" spans="1:3" s="3" customFormat="1" ht="24.95" customHeight="1">
      <c r="A28" s="4" t="s">
        <v>22</v>
      </c>
      <c r="B28" s="17">
        <v>0.8498</v>
      </c>
      <c r="C28" s="17">
        <v>0.79800000000000004</v>
      </c>
    </row>
    <row r="29" spans="1:3" s="3" customFormat="1" ht="24.95" customHeight="1">
      <c r="A29" s="4" t="s">
        <v>16</v>
      </c>
      <c r="B29" s="16">
        <v>38769.800000000003</v>
      </c>
      <c r="C29" s="16">
        <v>76138.77</v>
      </c>
    </row>
    <row r="30" spans="1:3" s="3" customFormat="1" ht="24.95" customHeight="1">
      <c r="A30" s="4" t="s">
        <v>17</v>
      </c>
      <c r="B30" s="17">
        <v>8.9499999999999996E-2</v>
      </c>
      <c r="C30" s="17">
        <v>0.186</v>
      </c>
    </row>
    <row r="31" spans="1:3" s="3" customFormat="1" ht="24.95" customHeight="1">
      <c r="A31" s="4" t="s">
        <v>18</v>
      </c>
      <c r="B31" s="17">
        <v>4.9500000000000002E-2</v>
      </c>
      <c r="C31" s="17">
        <v>0.14549999999999999</v>
      </c>
    </row>
    <row r="32" spans="1:3" s="3" customFormat="1" ht="24.95" customHeight="1">
      <c r="A32" s="4" t="s">
        <v>19</v>
      </c>
      <c r="B32" s="17">
        <v>0.12470000000000001</v>
      </c>
      <c r="C32" s="17">
        <v>0.1148</v>
      </c>
    </row>
    <row r="33" spans="1:3" s="3" customFormat="1" ht="24.95" customHeight="1">
      <c r="A33" s="4" t="s">
        <v>20</v>
      </c>
      <c r="B33" s="16">
        <v>33197.019999999997</v>
      </c>
      <c r="C33" s="16">
        <v>36680.01</v>
      </c>
    </row>
  </sheetData>
  <mergeCells count="1">
    <mergeCell ref="A2:C2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2:C33"/>
  <sheetViews>
    <sheetView workbookViewId="0">
      <selection activeCell="M9" sqref="M9"/>
    </sheetView>
  </sheetViews>
  <sheetFormatPr defaultRowHeight="15.75"/>
  <cols>
    <col min="1" max="1" width="34.28515625" style="1" customWidth="1"/>
    <col min="2" max="2" width="22" style="1" customWidth="1"/>
    <col min="3" max="3" width="23.5703125" style="1" customWidth="1"/>
    <col min="4" max="16384" width="9.140625" style="1"/>
  </cols>
  <sheetData>
    <row r="2" spans="1:3" ht="24.95" customHeight="1">
      <c r="A2" s="49" t="s">
        <v>21</v>
      </c>
      <c r="B2" s="49"/>
      <c r="C2" s="49"/>
    </row>
    <row r="3" spans="1:3" s="2" customFormat="1" ht="20.25" customHeight="1">
      <c r="A3" s="6" t="s">
        <v>0</v>
      </c>
      <c r="B3" s="7" t="s">
        <v>26</v>
      </c>
      <c r="C3" s="7" t="s">
        <v>27</v>
      </c>
    </row>
    <row r="4" spans="1:3" s="3" customFormat="1" ht="24" customHeight="1">
      <c r="A4" s="4" t="s">
        <v>1</v>
      </c>
      <c r="B4" s="4">
        <v>20355.490000000002</v>
      </c>
      <c r="C4" s="4">
        <v>20425.71</v>
      </c>
    </row>
    <row r="5" spans="1:3" s="3" customFormat="1" ht="24" customHeight="1">
      <c r="A5" s="4" t="s">
        <v>2</v>
      </c>
      <c r="B5" s="4">
        <v>38228.75</v>
      </c>
      <c r="C5" s="4">
        <v>56899.64</v>
      </c>
    </row>
    <row r="6" spans="1:3" s="3" customFormat="1" ht="24" customHeight="1">
      <c r="A6" s="4" t="s">
        <v>3</v>
      </c>
      <c r="B6" s="4">
        <v>696307.76</v>
      </c>
      <c r="C6" s="4">
        <v>720356.92</v>
      </c>
    </row>
    <row r="7" spans="1:3" s="3" customFormat="1" ht="24" customHeight="1">
      <c r="A7" s="4" t="s">
        <v>23</v>
      </c>
      <c r="B7" s="4">
        <v>55297.51</v>
      </c>
      <c r="C7" s="4">
        <v>34168.76</v>
      </c>
    </row>
    <row r="8" spans="1:3" s="3" customFormat="1" ht="24" customHeight="1">
      <c r="A8" s="4" t="s">
        <v>4</v>
      </c>
      <c r="B8" s="4">
        <v>15115.94</v>
      </c>
      <c r="C8" s="4">
        <v>19337.96</v>
      </c>
    </row>
    <row r="9" spans="1:3" s="28" customFormat="1" ht="17.25" customHeight="1">
      <c r="A9" s="26" t="s">
        <v>5</v>
      </c>
      <c r="B9" s="27">
        <f>SUM(B4:B8)</f>
        <v>825305.45</v>
      </c>
      <c r="C9" s="27">
        <f>SUM(C4:C8)</f>
        <v>851188.99</v>
      </c>
    </row>
    <row r="10" spans="1:3" s="3" customFormat="1" ht="12" customHeight="1">
      <c r="A10" s="4"/>
      <c r="B10" s="4"/>
      <c r="C10" s="4"/>
    </row>
    <row r="11" spans="1:3" s="3" customFormat="1" ht="24" customHeight="1">
      <c r="A11" s="4" t="s">
        <v>6</v>
      </c>
      <c r="B11" s="4">
        <v>31864.48</v>
      </c>
      <c r="C11" s="29">
        <v>28686.6</v>
      </c>
    </row>
    <row r="12" spans="1:3" s="3" customFormat="1" ht="24" customHeight="1">
      <c r="A12" s="4" t="s">
        <v>7</v>
      </c>
      <c r="B12" s="4">
        <v>356710.31</v>
      </c>
      <c r="C12" s="29">
        <v>397642.23999999999</v>
      </c>
    </row>
    <row r="13" spans="1:3" s="3" customFormat="1" ht="24" customHeight="1">
      <c r="A13" s="4" t="s">
        <v>8</v>
      </c>
      <c r="B13" s="4">
        <v>415831.85</v>
      </c>
      <c r="C13" s="29">
        <v>386971.71</v>
      </c>
    </row>
    <row r="14" spans="1:3" s="3" customFormat="1" ht="24" customHeight="1">
      <c r="A14" s="4" t="s">
        <v>9</v>
      </c>
      <c r="B14" s="4">
        <v>20898.810000000001</v>
      </c>
      <c r="C14" s="29">
        <v>37888.44</v>
      </c>
    </row>
    <row r="15" spans="1:3" s="28" customFormat="1" ht="24.95" customHeight="1">
      <c r="A15" s="26" t="s">
        <v>5</v>
      </c>
      <c r="B15" s="27">
        <f>SUM(B11:B14)</f>
        <v>825305.45</v>
      </c>
      <c r="C15" s="27">
        <f>SUM(C11:C14)</f>
        <v>851188.99</v>
      </c>
    </row>
    <row r="16" spans="1:3" s="3" customFormat="1" ht="14.25" customHeight="1">
      <c r="A16" s="4"/>
      <c r="B16" s="4"/>
      <c r="C16" s="4"/>
    </row>
    <row r="17" spans="1:3" s="3" customFormat="1" ht="24.95" customHeight="1">
      <c r="A17" s="4" t="s">
        <v>10</v>
      </c>
      <c r="B17" s="29">
        <v>69044.39</v>
      </c>
      <c r="C17" s="4">
        <v>47670.81</v>
      </c>
    </row>
    <row r="18" spans="1:3" s="3" customFormat="1" ht="24.95" customHeight="1">
      <c r="A18" s="4" t="s">
        <v>11</v>
      </c>
      <c r="B18" s="29">
        <v>2325.9899999999998</v>
      </c>
      <c r="C18" s="4">
        <v>1442.24</v>
      </c>
    </row>
    <row r="19" spans="1:3" s="28" customFormat="1" ht="24.95" customHeight="1">
      <c r="A19" s="26" t="s">
        <v>5</v>
      </c>
      <c r="B19" s="27">
        <f>SUM(B17:B18)</f>
        <v>71370.38</v>
      </c>
      <c r="C19" s="27">
        <f>SUM(C17:C18)</f>
        <v>49113.049999999996</v>
      </c>
    </row>
    <row r="20" spans="1:3" s="3" customFormat="1" ht="15" customHeight="1">
      <c r="A20" s="4"/>
      <c r="B20" s="4"/>
      <c r="C20" s="4"/>
    </row>
    <row r="21" spans="1:3" s="3" customFormat="1" ht="24" customHeight="1">
      <c r="A21" s="4" t="s">
        <v>12</v>
      </c>
      <c r="B21" s="4">
        <v>54106.74</v>
      </c>
      <c r="C21" s="4">
        <v>38022.89</v>
      </c>
    </row>
    <row r="22" spans="1:3" s="3" customFormat="1" ht="24" customHeight="1">
      <c r="A22" s="4" t="s">
        <v>13</v>
      </c>
      <c r="B22" s="4">
        <v>17140.63</v>
      </c>
      <c r="C22" s="4">
        <v>23253.22</v>
      </c>
    </row>
    <row r="23" spans="1:3" s="3" customFormat="1" ht="24.95" customHeight="1">
      <c r="A23" s="5" t="s">
        <v>5</v>
      </c>
      <c r="B23" s="27">
        <f>SUM(B21:B22)</f>
        <v>71247.37</v>
      </c>
      <c r="C23" s="27">
        <f>SUM(C21:C22)</f>
        <v>61276.11</v>
      </c>
    </row>
    <row r="24" spans="1:3" s="3" customFormat="1" ht="15" customHeight="1">
      <c r="A24" s="4"/>
      <c r="B24" s="4"/>
      <c r="C24" s="4"/>
    </row>
    <row r="25" spans="1:3" s="28" customFormat="1" ht="24.95" customHeight="1">
      <c r="A25" s="22" t="s">
        <v>14</v>
      </c>
      <c r="B25" s="30" t="s">
        <v>28</v>
      </c>
      <c r="C25" s="30" t="s">
        <v>29</v>
      </c>
    </row>
    <row r="26" spans="1:3" s="3" customFormat="1" ht="17.25" customHeight="1">
      <c r="A26" s="4"/>
      <c r="C26" s="4"/>
    </row>
    <row r="27" spans="1:3" s="3" customFormat="1" ht="24" customHeight="1">
      <c r="A27" s="4" t="s">
        <v>15</v>
      </c>
      <c r="B27" s="4">
        <v>59.72</v>
      </c>
      <c r="C27" s="8">
        <v>53.72</v>
      </c>
    </row>
    <row r="28" spans="1:3" s="3" customFormat="1" ht="24" customHeight="1">
      <c r="A28" s="4" t="s">
        <v>22</v>
      </c>
      <c r="B28" s="8">
        <v>45.2</v>
      </c>
      <c r="C28" s="8">
        <v>23.13</v>
      </c>
    </row>
    <row r="29" spans="1:3" s="3" customFormat="1" ht="24" customHeight="1">
      <c r="A29" s="4" t="s">
        <v>16</v>
      </c>
      <c r="B29" s="8">
        <v>50118.96</v>
      </c>
      <c r="C29" s="8">
        <v>108772.64</v>
      </c>
    </row>
    <row r="30" spans="1:3" s="3" customFormat="1" ht="24" customHeight="1">
      <c r="A30" s="4" t="s">
        <v>17</v>
      </c>
      <c r="B30" s="8">
        <v>12.05</v>
      </c>
      <c r="C30" s="8">
        <v>28.11</v>
      </c>
    </row>
    <row r="31" spans="1:3" s="3" customFormat="1" ht="24" customHeight="1">
      <c r="A31" s="4" t="s">
        <v>18</v>
      </c>
      <c r="B31" s="8">
        <v>9.89</v>
      </c>
      <c r="C31" s="8">
        <v>24.15</v>
      </c>
    </row>
    <row r="32" spans="1:3" s="3" customFormat="1" ht="24" customHeight="1">
      <c r="A32" s="4" t="s">
        <v>19</v>
      </c>
      <c r="B32" s="8">
        <v>11.21</v>
      </c>
      <c r="C32" s="8">
        <v>6.55</v>
      </c>
    </row>
    <row r="33" spans="1:3" s="3" customFormat="1" ht="24" customHeight="1">
      <c r="A33" s="4" t="s">
        <v>20</v>
      </c>
      <c r="B33" s="8">
        <v>27036.84</v>
      </c>
      <c r="C33" s="8">
        <v>12176.92</v>
      </c>
    </row>
  </sheetData>
  <mergeCells count="1">
    <mergeCell ref="A2:C2"/>
  </mergeCells>
  <pageMargins left="1.23" right="0.59" top="0.85" bottom="0.75" header="0.3" footer="0.3"/>
  <pageSetup paperSize="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C33"/>
  <sheetViews>
    <sheetView tabSelected="1" view="pageBreakPreview" zoomScale="80" zoomScaleSheetLayoutView="80" workbookViewId="0">
      <selection activeCell="J8" sqref="J8"/>
    </sheetView>
  </sheetViews>
  <sheetFormatPr defaultRowHeight="15.75"/>
  <cols>
    <col min="1" max="1" width="34.28515625" style="1" customWidth="1"/>
    <col min="2" max="2" width="22" style="1" customWidth="1"/>
    <col min="3" max="3" width="23.5703125" style="1" customWidth="1"/>
    <col min="4" max="6" width="9.140625" style="1" customWidth="1"/>
    <col min="7" max="16384" width="9.140625" style="1"/>
  </cols>
  <sheetData>
    <row r="2" spans="1:3" ht="24.95" customHeight="1">
      <c r="A2" s="49" t="s">
        <v>21</v>
      </c>
      <c r="B2" s="49"/>
      <c r="C2" s="49"/>
    </row>
    <row r="3" spans="1:3" s="2" customFormat="1" ht="20.25" customHeight="1">
      <c r="A3" s="6" t="s">
        <v>0</v>
      </c>
      <c r="B3" s="7" t="s">
        <v>26</v>
      </c>
      <c r="C3" s="7" t="s">
        <v>27</v>
      </c>
    </row>
    <row r="4" spans="1:3" s="3" customFormat="1" ht="24" customHeight="1">
      <c r="A4" s="4" t="s">
        <v>1</v>
      </c>
      <c r="B4" s="4">
        <v>6644.08</v>
      </c>
      <c r="C4" s="4">
        <v>6634.52</v>
      </c>
    </row>
    <row r="5" spans="1:3" s="3" customFormat="1" ht="24" customHeight="1">
      <c r="A5" s="4" t="s">
        <v>2</v>
      </c>
      <c r="B5" s="4">
        <v>19743.939999999999</v>
      </c>
      <c r="C5" s="4">
        <v>24127.34</v>
      </c>
    </row>
    <row r="6" spans="1:3" s="3" customFormat="1" ht="24" customHeight="1">
      <c r="A6" s="4" t="s">
        <v>3</v>
      </c>
      <c r="B6" s="4">
        <v>424337.61</v>
      </c>
      <c r="C6" s="4">
        <v>439129.51</v>
      </c>
    </row>
    <row r="7" spans="1:3" s="3" customFormat="1" ht="24" customHeight="1">
      <c r="A7" s="4" t="s">
        <v>23</v>
      </c>
      <c r="B7" s="4">
        <v>9168.73</v>
      </c>
      <c r="C7" s="4">
        <v>9638.67</v>
      </c>
    </row>
    <row r="8" spans="1:3" s="3" customFormat="1" ht="24" customHeight="1">
      <c r="A8" s="4" t="s">
        <v>4</v>
      </c>
      <c r="B8" s="4">
        <v>16049.8</v>
      </c>
      <c r="C8" s="4">
        <v>17101.64</v>
      </c>
    </row>
    <row r="9" spans="1:3" s="28" customFormat="1" ht="17.25" customHeight="1">
      <c r="A9" s="26" t="s">
        <v>5</v>
      </c>
      <c r="B9" s="27">
        <f>SUM(B4:B8)</f>
        <v>475944.16</v>
      </c>
      <c r="C9" s="27">
        <f>SUM(C4:C8)</f>
        <v>496631.68</v>
      </c>
    </row>
    <row r="10" spans="1:3" s="3" customFormat="1" ht="12" customHeight="1">
      <c r="A10" s="4"/>
      <c r="B10" s="4"/>
      <c r="C10" s="4"/>
    </row>
    <row r="11" spans="1:3" s="3" customFormat="1" ht="24" customHeight="1">
      <c r="A11" s="4" t="s">
        <v>6</v>
      </c>
      <c r="B11" s="4">
        <v>64200.17</v>
      </c>
      <c r="C11" s="29">
        <v>32341.1</v>
      </c>
    </row>
    <row r="12" spans="1:3" s="3" customFormat="1" ht="24" customHeight="1">
      <c r="A12" s="4" t="s">
        <v>7</v>
      </c>
      <c r="B12" s="4">
        <v>121518.48</v>
      </c>
      <c r="C12" s="29">
        <v>128276.29</v>
      </c>
    </row>
    <row r="13" spans="1:3" s="3" customFormat="1" ht="24" customHeight="1">
      <c r="A13" s="4" t="s">
        <v>8</v>
      </c>
      <c r="B13" s="4">
        <v>276025.21000000002</v>
      </c>
      <c r="C13" s="29">
        <v>313978.03000000003</v>
      </c>
    </row>
    <row r="14" spans="1:3" s="3" customFormat="1" ht="24" customHeight="1">
      <c r="A14" s="4" t="s">
        <v>9</v>
      </c>
      <c r="B14" s="4">
        <v>14805.57</v>
      </c>
      <c r="C14" s="29">
        <v>16560.439999999999</v>
      </c>
    </row>
    <row r="15" spans="1:3" s="28" customFormat="1" ht="24.95" customHeight="1">
      <c r="A15" s="26" t="s">
        <v>5</v>
      </c>
      <c r="B15" s="27">
        <f>SUM(B11:B14)</f>
        <v>476549.43</v>
      </c>
      <c r="C15" s="27">
        <f>SUM(C11:C14)</f>
        <v>491155.86000000004</v>
      </c>
    </row>
    <row r="16" spans="1:3" s="3" customFormat="1" ht="14.25" customHeight="1">
      <c r="A16" s="4"/>
      <c r="B16" s="4"/>
      <c r="C16" s="4"/>
    </row>
    <row r="17" spans="1:3" s="3" customFormat="1" ht="24.95" customHeight="1">
      <c r="A17" s="4" t="s">
        <v>10</v>
      </c>
      <c r="B17" s="29">
        <v>35215.9</v>
      </c>
      <c r="C17" s="4">
        <v>22422.77</v>
      </c>
    </row>
    <row r="18" spans="1:3" s="3" customFormat="1" ht="24.95" customHeight="1">
      <c r="A18" s="4" t="s">
        <v>11</v>
      </c>
      <c r="B18" s="29">
        <v>9217.49</v>
      </c>
      <c r="C18" s="4">
        <v>1815.33</v>
      </c>
    </row>
    <row r="19" spans="1:3" s="28" customFormat="1" ht="24.95" customHeight="1">
      <c r="A19" s="26" t="s">
        <v>5</v>
      </c>
      <c r="B19" s="27">
        <f>SUM(B17:B18)</f>
        <v>44433.39</v>
      </c>
      <c r="C19" s="27">
        <f>SUM(C17:C18)</f>
        <v>24238.1</v>
      </c>
    </row>
    <row r="20" spans="1:3" s="3" customFormat="1" ht="15" customHeight="1">
      <c r="A20" s="4"/>
      <c r="B20" s="4"/>
      <c r="C20" s="4"/>
    </row>
    <row r="21" spans="1:3" s="3" customFormat="1" ht="24" customHeight="1">
      <c r="A21" s="4" t="s">
        <v>12</v>
      </c>
      <c r="B21" s="4">
        <v>31457.119999999999</v>
      </c>
      <c r="C21" s="4">
        <v>21963.09</v>
      </c>
    </row>
    <row r="22" spans="1:3" s="3" customFormat="1" ht="24" customHeight="1">
      <c r="A22" s="4" t="s">
        <v>13</v>
      </c>
      <c r="B22" s="4">
        <v>12371</v>
      </c>
      <c r="C22" s="4">
        <v>7750.83</v>
      </c>
    </row>
    <row r="23" spans="1:3" s="3" customFormat="1" ht="24.95" customHeight="1">
      <c r="A23" s="5" t="s">
        <v>5</v>
      </c>
      <c r="B23" s="27">
        <f>SUM(B21:B22)</f>
        <v>43828.119999999995</v>
      </c>
      <c r="C23" s="27">
        <f>SUM(C21:C22)</f>
        <v>29713.919999999998</v>
      </c>
    </row>
    <row r="24" spans="1:3" s="3" customFormat="1" ht="15" customHeight="1">
      <c r="A24" s="4"/>
      <c r="B24" s="4"/>
      <c r="C24" s="4"/>
    </row>
    <row r="25" spans="1:3" s="28" customFormat="1" ht="24.95" customHeight="1">
      <c r="A25" s="22" t="s">
        <v>14</v>
      </c>
      <c r="B25" s="30">
        <v>605.27</v>
      </c>
      <c r="C25" s="30">
        <v>5475.82</v>
      </c>
    </row>
    <row r="26" spans="1:3" s="3" customFormat="1" ht="17.25" customHeight="1">
      <c r="A26" s="4"/>
      <c r="C26" s="4"/>
    </row>
    <row r="27" spans="1:3" s="3" customFormat="1" ht="24" customHeight="1">
      <c r="A27" s="4" t="s">
        <v>15</v>
      </c>
      <c r="B27" s="47">
        <v>0.65039999999999998</v>
      </c>
      <c r="C27" s="48">
        <v>0.71499999999999997</v>
      </c>
    </row>
    <row r="28" spans="1:3" s="3" customFormat="1" ht="24" customHeight="1">
      <c r="A28" s="4" t="s">
        <v>22</v>
      </c>
      <c r="B28" s="48">
        <v>0.8266</v>
      </c>
      <c r="C28" s="48">
        <v>0.68959999999999999</v>
      </c>
    </row>
    <row r="29" spans="1:3" s="3" customFormat="1" ht="24" customHeight="1">
      <c r="A29" s="4" t="s">
        <v>16</v>
      </c>
      <c r="B29" s="8">
        <v>30424.45</v>
      </c>
      <c r="C29" s="8">
        <v>68983.39</v>
      </c>
    </row>
    <row r="30" spans="1:3" s="3" customFormat="1" ht="24" customHeight="1">
      <c r="A30" s="4" t="s">
        <v>17</v>
      </c>
      <c r="B30" s="48">
        <v>0.11020000000000001</v>
      </c>
      <c r="C30" s="48">
        <v>0.21970000000000001</v>
      </c>
    </row>
    <row r="31" spans="1:3" s="3" customFormat="1" ht="24" customHeight="1">
      <c r="A31" s="4" t="s">
        <v>18</v>
      </c>
      <c r="B31" s="48">
        <v>8.6699999999999999E-2</v>
      </c>
      <c r="C31" s="48">
        <v>0.1905</v>
      </c>
    </row>
    <row r="32" spans="1:3" s="3" customFormat="1" ht="24" customHeight="1">
      <c r="A32" s="4" t="s">
        <v>19</v>
      </c>
      <c r="B32" s="48">
        <v>9.2499999999999999E-2</v>
      </c>
      <c r="C32" s="48">
        <v>4.9700000000000001E-2</v>
      </c>
    </row>
    <row r="33" spans="1:3" s="3" customFormat="1" ht="24" customHeight="1">
      <c r="A33" s="4" t="s">
        <v>20</v>
      </c>
      <c r="B33" s="8">
        <v>12824.17</v>
      </c>
      <c r="C33" s="8">
        <v>7120.29</v>
      </c>
    </row>
  </sheetData>
  <mergeCells count="1">
    <mergeCell ref="A2:C2"/>
  </mergeCells>
  <pageMargins left="1.23" right="0.59" top="0.85" bottom="0.75" header="0.3" footer="0.3"/>
  <pageSetup paperSize="5" scale="96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0"/>
  </sheetPr>
  <dimension ref="A2:I57"/>
  <sheetViews>
    <sheetView workbookViewId="0">
      <selection activeCell="D21" sqref="D21"/>
    </sheetView>
  </sheetViews>
  <sheetFormatPr defaultRowHeight="15.75"/>
  <cols>
    <col min="1" max="1" width="51.42578125" style="32" customWidth="1"/>
    <col min="2" max="2" width="20" style="31" customWidth="1"/>
    <col min="3" max="3" width="19.140625" style="31" customWidth="1"/>
    <col min="4" max="4" width="26.5703125" style="31" customWidth="1"/>
    <col min="5" max="5" width="23.42578125" style="31" bestFit="1" customWidth="1"/>
    <col min="6" max="6" width="20" style="31" bestFit="1" customWidth="1"/>
    <col min="7" max="9" width="9.140625" style="31"/>
    <col min="10" max="16384" width="9.140625" style="32"/>
  </cols>
  <sheetData>
    <row r="2" spans="1:9" ht="24.95" customHeight="1">
      <c r="A2" s="51" t="s">
        <v>21</v>
      </c>
      <c r="B2" s="51"/>
      <c r="C2" s="51"/>
    </row>
    <row r="3" spans="1:9" s="36" customFormat="1" ht="24.95" customHeight="1">
      <c r="A3" s="33" t="s">
        <v>0</v>
      </c>
      <c r="B3" s="34">
        <v>43555</v>
      </c>
      <c r="C3" s="34">
        <v>43798</v>
      </c>
      <c r="D3" s="35"/>
      <c r="E3" s="35"/>
      <c r="F3" s="35"/>
      <c r="G3" s="35"/>
      <c r="H3" s="35"/>
      <c r="I3" s="35"/>
    </row>
    <row r="4" spans="1:9" s="39" customFormat="1" ht="24.95" customHeight="1">
      <c r="A4" s="29" t="s">
        <v>1</v>
      </c>
      <c r="B4" s="37">
        <v>3506.1945000000001</v>
      </c>
      <c r="C4" s="37">
        <v>3506.9395</v>
      </c>
      <c r="D4" s="38"/>
      <c r="E4" s="38"/>
      <c r="F4" s="38"/>
      <c r="G4" s="38"/>
      <c r="H4" s="38"/>
      <c r="I4" s="38"/>
    </row>
    <row r="5" spans="1:9" s="39" customFormat="1" ht="24.95" customHeight="1">
      <c r="A5" s="29" t="s">
        <v>2</v>
      </c>
      <c r="B5" s="37">
        <v>5555.3779794000002</v>
      </c>
      <c r="C5" s="37">
        <v>8313.2223520999996</v>
      </c>
      <c r="D5" s="38"/>
      <c r="E5" s="38"/>
      <c r="F5" s="38"/>
      <c r="G5" s="38"/>
      <c r="H5" s="38"/>
      <c r="I5" s="38"/>
    </row>
    <row r="6" spans="1:9" s="39" customFormat="1" ht="24.95" customHeight="1">
      <c r="A6" s="29" t="s">
        <v>3</v>
      </c>
      <c r="B6" s="37">
        <v>109036.92233400002</v>
      </c>
      <c r="C6" s="37">
        <v>96284.7832872</v>
      </c>
      <c r="D6" s="38"/>
      <c r="E6" s="38"/>
      <c r="F6" s="38"/>
      <c r="G6" s="38"/>
      <c r="H6" s="38"/>
      <c r="I6" s="38"/>
    </row>
    <row r="7" spans="1:9" s="39" customFormat="1" ht="24.95" customHeight="1">
      <c r="A7" s="29" t="s">
        <v>23</v>
      </c>
      <c r="B7" s="37">
        <v>25541.767414999998</v>
      </c>
      <c r="C7" s="37">
        <v>23421.158524999999</v>
      </c>
      <c r="D7" s="38"/>
      <c r="E7" s="38"/>
      <c r="F7" s="38"/>
      <c r="G7" s="38"/>
      <c r="H7" s="38"/>
      <c r="I7" s="38"/>
    </row>
    <row r="8" spans="1:9" s="39" customFormat="1" ht="24.95" customHeight="1">
      <c r="A8" s="29" t="s">
        <v>4</v>
      </c>
      <c r="B8" s="37">
        <v>4019.01</v>
      </c>
      <c r="C8" s="37">
        <v>6506.3361136000003</v>
      </c>
      <c r="D8" s="38"/>
      <c r="E8" s="38"/>
      <c r="F8" s="38"/>
      <c r="G8" s="38"/>
      <c r="H8" s="38"/>
      <c r="I8" s="38"/>
    </row>
    <row r="9" spans="1:9" s="39" customFormat="1" ht="24.95" customHeight="1">
      <c r="A9" s="40" t="s">
        <v>5</v>
      </c>
      <c r="B9" s="41">
        <v>147659.27222840002</v>
      </c>
      <c r="C9" s="41">
        <v>138032.4397779</v>
      </c>
      <c r="D9" s="38"/>
      <c r="E9" s="38"/>
      <c r="F9" s="38"/>
      <c r="G9" s="38"/>
      <c r="H9" s="38"/>
      <c r="I9" s="38"/>
    </row>
    <row r="10" spans="1:9" s="39" customFormat="1" ht="8.1" customHeight="1">
      <c r="A10" s="29"/>
      <c r="B10" s="37"/>
      <c r="C10" s="37"/>
      <c r="D10" s="38"/>
      <c r="E10" s="38"/>
      <c r="F10" s="38"/>
      <c r="G10" s="38"/>
      <c r="H10" s="38"/>
      <c r="I10" s="38"/>
    </row>
    <row r="11" spans="1:9" s="39" customFormat="1" ht="24.95" customHeight="1">
      <c r="A11" s="29" t="s">
        <v>6</v>
      </c>
      <c r="B11" s="37">
        <v>12789.993443600011</v>
      </c>
      <c r="C11" s="37">
        <v>9841.6636891999988</v>
      </c>
      <c r="D11" s="38"/>
      <c r="E11" s="38"/>
      <c r="F11" s="38"/>
      <c r="G11" s="38"/>
      <c r="H11" s="38"/>
      <c r="I11" s="38"/>
    </row>
    <row r="12" spans="1:9" s="39" customFormat="1" ht="24.95" customHeight="1">
      <c r="A12" s="29" t="s">
        <v>7</v>
      </c>
      <c r="B12" s="37">
        <v>32752.249343200001</v>
      </c>
      <c r="C12" s="37">
        <v>22207.0421532</v>
      </c>
      <c r="D12" s="38"/>
      <c r="E12" s="38"/>
      <c r="F12" s="38"/>
      <c r="G12" s="38"/>
      <c r="H12" s="38"/>
      <c r="I12" s="38"/>
    </row>
    <row r="13" spans="1:9" s="39" customFormat="1" ht="24.95" customHeight="1">
      <c r="A13" s="29" t="s">
        <v>8</v>
      </c>
      <c r="B13" s="37">
        <v>98034.256354500001</v>
      </c>
      <c r="C13" s="37">
        <v>96818.873469599988</v>
      </c>
      <c r="D13" s="38"/>
      <c r="E13" s="38"/>
      <c r="F13" s="38"/>
      <c r="G13" s="38"/>
      <c r="H13" s="38"/>
      <c r="I13" s="38"/>
    </row>
    <row r="14" spans="1:9" s="39" customFormat="1" ht="24.95" customHeight="1">
      <c r="A14" s="29" t="s">
        <v>9</v>
      </c>
      <c r="B14" s="37">
        <v>4154.33</v>
      </c>
      <c r="C14" s="37">
        <v>4668.0288260333045</v>
      </c>
      <c r="D14" s="38"/>
      <c r="E14" s="38"/>
      <c r="F14" s="38"/>
      <c r="G14" s="38"/>
      <c r="H14" s="38"/>
      <c r="I14" s="38"/>
    </row>
    <row r="15" spans="1:9" s="39" customFormat="1" ht="24.95" customHeight="1">
      <c r="A15" s="40" t="s">
        <v>5</v>
      </c>
      <c r="B15" s="42">
        <f>B11+B12+B13+B14</f>
        <v>147730.8291413</v>
      </c>
      <c r="C15" s="42">
        <v>133535.60813803331</v>
      </c>
      <c r="D15" s="38"/>
      <c r="E15" s="38"/>
      <c r="F15" s="38"/>
      <c r="G15" s="38"/>
      <c r="H15" s="38"/>
      <c r="I15" s="38"/>
    </row>
    <row r="16" spans="1:9" s="39" customFormat="1" ht="8.1" customHeight="1">
      <c r="A16" s="29"/>
      <c r="B16" s="37"/>
      <c r="C16" s="37"/>
      <c r="D16" s="38"/>
      <c r="E16" s="38"/>
      <c r="F16" s="38"/>
      <c r="G16" s="38"/>
      <c r="H16" s="38"/>
      <c r="I16" s="38"/>
    </row>
    <row r="17" spans="1:9" s="39" customFormat="1" ht="24.95" customHeight="1">
      <c r="A17" s="29" t="s">
        <v>10</v>
      </c>
      <c r="B17" s="37">
        <v>8618.7953015999992</v>
      </c>
      <c r="C17" s="37">
        <v>4150.6273255000006</v>
      </c>
      <c r="D17" s="38"/>
      <c r="E17" s="38"/>
      <c r="F17" s="38"/>
      <c r="G17" s="38"/>
      <c r="H17" s="38"/>
      <c r="I17" s="38"/>
    </row>
    <row r="18" spans="1:9" s="39" customFormat="1" ht="24.95" customHeight="1">
      <c r="A18" s="29" t="s">
        <v>11</v>
      </c>
      <c r="B18" s="37">
        <v>4028.0374007999999</v>
      </c>
      <c r="C18" s="37">
        <v>1922.6182776000003</v>
      </c>
      <c r="D18" s="38"/>
      <c r="E18" s="38"/>
      <c r="F18" s="38"/>
      <c r="G18" s="38"/>
      <c r="H18" s="38"/>
      <c r="I18" s="38"/>
    </row>
    <row r="19" spans="1:9" s="39" customFormat="1" ht="24.95" customHeight="1">
      <c r="A19" s="40" t="s">
        <v>5</v>
      </c>
      <c r="B19" s="42">
        <v>12646.832702399999</v>
      </c>
      <c r="C19" s="42">
        <v>6073.2456031000011</v>
      </c>
      <c r="D19" s="38"/>
      <c r="E19" s="38"/>
      <c r="F19" s="38"/>
      <c r="G19" s="38"/>
      <c r="H19" s="38"/>
      <c r="I19" s="38"/>
    </row>
    <row r="20" spans="1:9" s="39" customFormat="1" ht="8.1" customHeight="1">
      <c r="A20" s="29"/>
      <c r="B20" s="37"/>
      <c r="C20" s="37"/>
      <c r="D20" s="38"/>
      <c r="E20" s="38"/>
      <c r="F20" s="38"/>
      <c r="G20" s="38"/>
      <c r="H20" s="38"/>
      <c r="I20" s="38"/>
    </row>
    <row r="21" spans="1:9" s="39" customFormat="1" ht="24.95" customHeight="1">
      <c r="A21" s="29" t="s">
        <v>12</v>
      </c>
      <c r="B21" s="37">
        <v>9468.8998173</v>
      </c>
      <c r="C21" s="37">
        <v>5894.6305050000001</v>
      </c>
      <c r="D21" s="38"/>
      <c r="E21" s="38"/>
      <c r="F21" s="38"/>
      <c r="G21" s="38"/>
      <c r="H21" s="38"/>
      <c r="I21" s="38"/>
    </row>
    <row r="22" spans="1:9" s="39" customFormat="1" ht="24.95" customHeight="1">
      <c r="A22" s="29" t="s">
        <v>13</v>
      </c>
      <c r="B22" s="37">
        <v>3106.3766217999982</v>
      </c>
      <c r="C22" s="37">
        <v>4675.4467379666667</v>
      </c>
      <c r="D22" s="38"/>
      <c r="E22" s="38"/>
      <c r="F22" s="38"/>
      <c r="G22" s="38"/>
      <c r="H22" s="38"/>
      <c r="I22" s="38"/>
    </row>
    <row r="23" spans="1:9" s="39" customFormat="1" ht="24.95" customHeight="1">
      <c r="A23" s="40" t="s">
        <v>5</v>
      </c>
      <c r="B23" s="42">
        <v>12575.276439099998</v>
      </c>
      <c r="C23" s="42">
        <v>10570.077242966667</v>
      </c>
      <c r="D23" s="38"/>
      <c r="E23" s="38"/>
      <c r="F23" s="38"/>
      <c r="G23" s="38"/>
      <c r="H23" s="38"/>
      <c r="I23" s="38"/>
    </row>
    <row r="24" spans="1:9" s="39" customFormat="1" ht="8.1" customHeight="1">
      <c r="A24" s="29"/>
      <c r="B24" s="37"/>
      <c r="C24" s="37"/>
      <c r="D24" s="38"/>
      <c r="E24" s="38"/>
      <c r="F24" s="38"/>
      <c r="G24" s="38"/>
      <c r="H24" s="38"/>
      <c r="I24" s="38"/>
    </row>
    <row r="25" spans="1:9" s="39" customFormat="1" ht="24.95" customHeight="1">
      <c r="A25" s="29" t="s">
        <v>14</v>
      </c>
      <c r="B25" s="43">
        <v>71.556263300001618</v>
      </c>
      <c r="C25" s="43">
        <v>-4496.8316398666693</v>
      </c>
      <c r="D25" s="38"/>
      <c r="E25" s="38"/>
      <c r="F25" s="38"/>
      <c r="G25" s="38"/>
      <c r="H25" s="38"/>
      <c r="I25" s="38"/>
    </row>
    <row r="26" spans="1:9" s="39" customFormat="1" ht="8.1" customHeight="1">
      <c r="A26" s="29"/>
      <c r="B26" s="37"/>
      <c r="C26" s="37"/>
      <c r="D26" s="38"/>
      <c r="E26" s="38"/>
      <c r="F26" s="38"/>
      <c r="G26" s="38"/>
      <c r="H26" s="38"/>
      <c r="I26" s="38"/>
    </row>
    <row r="27" spans="1:9" s="39" customFormat="1" ht="24.95" customHeight="1">
      <c r="A27" s="29" t="s">
        <v>15</v>
      </c>
      <c r="B27" s="44">
        <v>5.1200000000000002E-2</v>
      </c>
      <c r="C27" s="45">
        <v>5.0299999999999997E-2</v>
      </c>
      <c r="D27" s="38"/>
      <c r="E27" s="45"/>
      <c r="F27" s="38"/>
      <c r="G27" s="38"/>
      <c r="H27" s="38"/>
      <c r="I27" s="38"/>
    </row>
    <row r="28" spans="1:9" s="39" customFormat="1" ht="24.95" customHeight="1">
      <c r="A28" s="29" t="s">
        <v>22</v>
      </c>
      <c r="B28" s="44">
        <v>0.95230000000000004</v>
      </c>
      <c r="C28" s="44">
        <v>0.90080000000000005</v>
      </c>
      <c r="D28" s="38"/>
      <c r="E28" s="38"/>
      <c r="F28" s="38"/>
      <c r="G28" s="38"/>
      <c r="H28" s="38"/>
      <c r="I28" s="38"/>
    </row>
    <row r="29" spans="1:9" s="39" customFormat="1" ht="24.95" customHeight="1">
      <c r="A29" s="29" t="s">
        <v>16</v>
      </c>
      <c r="B29" s="46">
        <v>6683.7615938999998</v>
      </c>
      <c r="C29" s="46">
        <v>25938.722605999996</v>
      </c>
      <c r="D29" s="38"/>
      <c r="E29" s="38"/>
      <c r="F29" s="38"/>
      <c r="G29" s="38"/>
      <c r="H29" s="38"/>
      <c r="I29" s="38"/>
    </row>
    <row r="30" spans="1:9" s="39" customFormat="1" ht="24.95" customHeight="1">
      <c r="A30" s="29" t="s">
        <v>17</v>
      </c>
      <c r="B30" s="44">
        <v>6.8177817045206798E-2</v>
      </c>
      <c r="C30" s="44">
        <v>0.26790000000000003</v>
      </c>
      <c r="D30" s="38"/>
      <c r="E30" s="38"/>
      <c r="F30" s="38"/>
      <c r="G30" s="38"/>
      <c r="H30" s="38"/>
      <c r="I30" s="38"/>
    </row>
    <row r="31" spans="1:9" s="39" customFormat="1" ht="24.95" customHeight="1">
      <c r="A31" s="29" t="s">
        <v>18</v>
      </c>
      <c r="B31" s="44">
        <v>5.56321922474892E-2</v>
      </c>
      <c r="C31" s="44">
        <v>0.24099999999999999</v>
      </c>
      <c r="D31" s="38"/>
      <c r="E31" s="38"/>
      <c r="F31" s="38"/>
      <c r="G31" s="38"/>
      <c r="H31" s="38"/>
      <c r="I31" s="38"/>
    </row>
    <row r="32" spans="1:9" s="39" customFormat="1" ht="24.95" customHeight="1">
      <c r="A32" s="29" t="s">
        <v>19</v>
      </c>
      <c r="B32" s="46">
        <v>9.5399999999999991</v>
      </c>
      <c r="C32" s="46">
        <v>3.66</v>
      </c>
      <c r="D32" s="38"/>
      <c r="E32" s="38"/>
      <c r="F32" s="38"/>
      <c r="G32" s="38"/>
      <c r="H32" s="38"/>
      <c r="I32" s="38"/>
    </row>
    <row r="33" spans="1:9" s="39" customFormat="1" ht="24.95" customHeight="1">
      <c r="A33" s="29" t="s">
        <v>20</v>
      </c>
      <c r="B33" s="46">
        <v>5273.1076643000024</v>
      </c>
      <c r="C33" s="46">
        <v>777.01836013333377</v>
      </c>
      <c r="D33" s="38"/>
      <c r="E33" s="38"/>
      <c r="F33" s="38"/>
      <c r="G33" s="38"/>
      <c r="H33" s="38"/>
      <c r="I33" s="38"/>
    </row>
    <row r="49" spans="3:5" s="31" customFormat="1"/>
    <row r="50" spans="3:5" s="31" customFormat="1"/>
    <row r="51" spans="3:5" s="31" customFormat="1">
      <c r="E51" s="32"/>
    </row>
    <row r="52" spans="3:5" s="31" customFormat="1">
      <c r="C52" s="31">
        <v>538620981.99000001</v>
      </c>
      <c r="E52" s="32"/>
    </row>
    <row r="53" spans="3:5" s="31" customFormat="1">
      <c r="C53" s="31">
        <v>123188480.55999999</v>
      </c>
      <c r="E53" s="32"/>
    </row>
    <row r="54" spans="3:5" s="31" customFormat="1">
      <c r="E54" s="32"/>
    </row>
    <row r="55" spans="3:5" s="31" customFormat="1">
      <c r="C55" s="31">
        <f>C52-C53</f>
        <v>415432501.43000001</v>
      </c>
      <c r="E55" s="32"/>
    </row>
    <row r="56" spans="3:5" s="31" customFormat="1">
      <c r="E56" s="32"/>
    </row>
    <row r="57" spans="3:5" s="31" customFormat="1">
      <c r="E57" s="32"/>
    </row>
  </sheetData>
  <mergeCells count="1">
    <mergeCell ref="A2:C2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2:C33"/>
  <sheetViews>
    <sheetView workbookViewId="0">
      <selection activeCell="E23" sqref="E23"/>
    </sheetView>
  </sheetViews>
  <sheetFormatPr defaultRowHeight="15.75"/>
  <cols>
    <col min="1" max="1" width="38.42578125" style="1" customWidth="1"/>
    <col min="2" max="2" width="26.140625" style="21" customWidth="1"/>
    <col min="3" max="3" width="26" style="21" customWidth="1"/>
    <col min="4" max="16384" width="9.140625" style="1"/>
  </cols>
  <sheetData>
    <row r="2" spans="1:3" ht="24.95" customHeight="1">
      <c r="A2" s="49" t="s">
        <v>21</v>
      </c>
      <c r="B2" s="49"/>
      <c r="C2" s="49"/>
    </row>
    <row r="3" spans="1:3" s="2" customFormat="1" ht="24.95" customHeight="1">
      <c r="A3" s="6" t="s">
        <v>0</v>
      </c>
      <c r="B3" s="7">
        <v>43555</v>
      </c>
      <c r="C3" s="7">
        <v>43798</v>
      </c>
    </row>
    <row r="4" spans="1:3" s="3" customFormat="1" ht="47.25" customHeight="1">
      <c r="A4" s="4" t="s">
        <v>1</v>
      </c>
      <c r="B4" s="10">
        <v>7782.3710000000001</v>
      </c>
      <c r="C4" s="10">
        <v>7821.4309999999996</v>
      </c>
    </row>
    <row r="5" spans="1:3" s="3" customFormat="1" ht="20.25" customHeight="1">
      <c r="A5" s="4" t="s">
        <v>2</v>
      </c>
      <c r="B5" s="10">
        <v>17231.8551076</v>
      </c>
      <c r="C5" s="10">
        <v>8210.4551469130001</v>
      </c>
    </row>
    <row r="6" spans="1:3" s="3" customFormat="1" ht="24.95" customHeight="1">
      <c r="A6" s="4" t="s">
        <v>3</v>
      </c>
      <c r="B6" s="10">
        <v>616856.7809535081</v>
      </c>
      <c r="C6" s="10">
        <v>613210.93479590793</v>
      </c>
    </row>
    <row r="7" spans="1:3" s="3" customFormat="1" ht="24.95" customHeight="1">
      <c r="A7" s="4" t="s">
        <v>23</v>
      </c>
      <c r="B7" s="10">
        <v>44211.743999999999</v>
      </c>
      <c r="C7" s="10">
        <v>30747.068869999999</v>
      </c>
    </row>
    <row r="8" spans="1:3" s="3" customFormat="1" ht="24.95" customHeight="1">
      <c r="A8" s="4" t="s">
        <v>4</v>
      </c>
      <c r="B8" s="10">
        <v>26571.7403285</v>
      </c>
      <c r="C8" s="10">
        <v>45164.659345799999</v>
      </c>
    </row>
    <row r="9" spans="1:3" s="3" customFormat="1" ht="24.95" customHeight="1">
      <c r="A9" s="5" t="s">
        <v>5</v>
      </c>
      <c r="B9" s="18">
        <v>712654.49138960813</v>
      </c>
      <c r="C9" s="18">
        <f>SUM(C4:C8)</f>
        <v>705154.54915862088</v>
      </c>
    </row>
    <row r="10" spans="1:3" s="3" customFormat="1" ht="8.1" customHeight="1">
      <c r="A10" s="4"/>
      <c r="B10" s="10"/>
      <c r="C10" s="10"/>
    </row>
    <row r="11" spans="1:3" s="3" customFormat="1" ht="24.95" customHeight="1">
      <c r="A11" s="4" t="s">
        <v>6</v>
      </c>
      <c r="B11" s="10">
        <v>31818.0224179</v>
      </c>
      <c r="C11" s="10">
        <v>24873.6528177</v>
      </c>
    </row>
    <row r="12" spans="1:3" s="3" customFormat="1" ht="24.95" customHeight="1">
      <c r="A12" s="4" t="s">
        <v>7</v>
      </c>
      <c r="B12" s="10">
        <v>226295.77878550001</v>
      </c>
      <c r="C12" s="10">
        <v>195094.94571189999</v>
      </c>
    </row>
    <row r="13" spans="1:3" s="3" customFormat="1" ht="24.95" customHeight="1">
      <c r="A13" s="4" t="s">
        <v>8</v>
      </c>
      <c r="B13" s="10">
        <v>429274.38657065987</v>
      </c>
      <c r="C13" s="10">
        <v>455621.29159306001</v>
      </c>
    </row>
    <row r="14" spans="1:3" s="3" customFormat="1" ht="24.95" customHeight="1">
      <c r="A14" s="4" t="s">
        <v>9</v>
      </c>
      <c r="B14" s="10">
        <v>25266.3</v>
      </c>
      <c r="C14" s="10">
        <v>29564.655150461</v>
      </c>
    </row>
    <row r="15" spans="1:3" s="3" customFormat="1" ht="24.95" customHeight="1">
      <c r="A15" s="5" t="s">
        <v>5</v>
      </c>
      <c r="B15" s="18">
        <v>712654.48777405987</v>
      </c>
      <c r="C15" s="18">
        <f>SUM(C11:C14)</f>
        <v>705154.54527312098</v>
      </c>
    </row>
    <row r="16" spans="1:3" s="3" customFormat="1" ht="8.1" customHeight="1">
      <c r="A16" s="4"/>
      <c r="B16" s="10"/>
      <c r="C16" s="10"/>
    </row>
    <row r="17" spans="1:3" s="3" customFormat="1" ht="24.95" customHeight="1">
      <c r="A17" s="4" t="s">
        <v>10</v>
      </c>
      <c r="B17" s="10">
        <v>57758.607212299998</v>
      </c>
      <c r="C17" s="10">
        <f>+SUM('[1]P&amp;L'!$H$6:$H$7)/100000</f>
        <v>37482.51101066939</v>
      </c>
    </row>
    <row r="18" spans="1:3" s="3" customFormat="1" ht="24.95" customHeight="1">
      <c r="A18" s="4" t="s">
        <v>11</v>
      </c>
      <c r="B18" s="10">
        <v>1322.9518903999999</v>
      </c>
      <c r="C18" s="10">
        <f>SUM('[1]P&amp;L'!$H$8:$H$12)/100000</f>
        <v>741.25789340000006</v>
      </c>
    </row>
    <row r="19" spans="1:3" s="3" customFormat="1" ht="24.95" customHeight="1">
      <c r="A19" s="5" t="s">
        <v>5</v>
      </c>
      <c r="B19" s="18">
        <v>59081.559102699997</v>
      </c>
      <c r="C19" s="18">
        <f>SUM(C17:C18)</f>
        <v>38223.768904069388</v>
      </c>
    </row>
    <row r="20" spans="1:3" s="3" customFormat="1" ht="8.1" customHeight="1">
      <c r="A20" s="4"/>
      <c r="B20" s="10"/>
      <c r="C20" s="10"/>
    </row>
    <row r="21" spans="1:3" s="3" customFormat="1" ht="24.95" customHeight="1">
      <c r="A21" s="4" t="s">
        <v>12</v>
      </c>
      <c r="B21" s="10">
        <v>48990.771556000007</v>
      </c>
      <c r="C21" s="10">
        <f>+SUM('[1]P&amp;L'!$D$6)/100000</f>
        <v>31252.9041316</v>
      </c>
    </row>
    <row r="22" spans="1:3" s="3" customFormat="1" ht="24.95" customHeight="1">
      <c r="A22" s="4" t="s">
        <v>13</v>
      </c>
      <c r="B22" s="10">
        <v>3176.4114544999998</v>
      </c>
      <c r="C22" s="10">
        <f>SUM('[1]P&amp;L'!$D$8:$D$22)/100000</f>
        <v>1396.3583076999998</v>
      </c>
    </row>
    <row r="23" spans="1:3" s="3" customFormat="1" ht="24.95" customHeight="1">
      <c r="A23" s="5" t="s">
        <v>5</v>
      </c>
      <c r="B23" s="18">
        <v>52167.183010500004</v>
      </c>
      <c r="C23" s="18">
        <f>SUM(C21:C22)</f>
        <v>32649.262439300001</v>
      </c>
    </row>
    <row r="24" spans="1:3" s="3" customFormat="1" ht="8.1" customHeight="1">
      <c r="A24" s="4"/>
      <c r="B24" s="10"/>
      <c r="C24" s="10"/>
    </row>
    <row r="25" spans="1:3" s="3" customFormat="1" ht="24.95" customHeight="1">
      <c r="A25" s="4" t="s">
        <v>14</v>
      </c>
      <c r="B25" s="19">
        <v>441.21986020000003</v>
      </c>
      <c r="C25" s="19">
        <f>-'[1]P&amp;L'!$H$25/100000</f>
        <v>-9085.7777254306129</v>
      </c>
    </row>
    <row r="26" spans="1:3" s="3" customFormat="1" ht="8.1" customHeight="1">
      <c r="A26" s="4"/>
      <c r="B26" s="10"/>
      <c r="C26" s="10"/>
    </row>
    <row r="27" spans="1:3" s="3" customFormat="1" ht="24.95" customHeight="1">
      <c r="A27" s="4" t="s">
        <v>15</v>
      </c>
      <c r="B27" s="20">
        <v>69.590608359222017</v>
      </c>
      <c r="C27" s="20">
        <f>+C13*100/C6</f>
        <v>74.30090785068964</v>
      </c>
    </row>
    <row r="28" spans="1:3" s="3" customFormat="1" ht="24.95" customHeight="1">
      <c r="A28" s="4" t="s">
        <v>22</v>
      </c>
      <c r="B28" s="20">
        <v>-4.7300000000000004</v>
      </c>
      <c r="C28" s="20"/>
    </row>
    <row r="29" spans="1:3" s="3" customFormat="1" ht="24.95" customHeight="1">
      <c r="A29" s="4" t="s">
        <v>16</v>
      </c>
      <c r="B29" s="20">
        <v>25993.0947806</v>
      </c>
      <c r="C29" s="20">
        <f>+'[2]NPA Gross&amp;Net'!$C$6/100000</f>
        <v>88981.767075499985</v>
      </c>
    </row>
    <row r="30" spans="1:3" s="3" customFormat="1" ht="24.95" customHeight="1">
      <c r="A30" s="4" t="s">
        <v>17</v>
      </c>
      <c r="B30" s="20">
        <v>6.0551236352105615</v>
      </c>
      <c r="C30" s="20">
        <f>+'[2]NPA Gross&amp;Net'!$D$14</f>
        <v>19.529768322021258</v>
      </c>
    </row>
    <row r="31" spans="1:3" s="3" customFormat="1" ht="24.95" customHeight="1">
      <c r="A31" s="4" t="s">
        <v>18</v>
      </c>
      <c r="B31" s="20">
        <v>4.8872626610814436</v>
      </c>
      <c r="C31" s="20">
        <f>+'[2]NPA Gross&amp;Net'!$D$15</f>
        <v>17.239034527967348</v>
      </c>
    </row>
    <row r="32" spans="1:3" s="3" customFormat="1" ht="24.95" customHeight="1">
      <c r="A32" s="4" t="s">
        <v>19</v>
      </c>
      <c r="B32" s="20">
        <v>10.24</v>
      </c>
      <c r="C32" s="20">
        <v>7</v>
      </c>
    </row>
    <row r="33" spans="1:3" s="3" customFormat="1" ht="24.95" customHeight="1">
      <c r="A33" s="4" t="s">
        <v>20</v>
      </c>
      <c r="B33" s="20">
        <v>22513.673518899974</v>
      </c>
      <c r="C33" s="20">
        <v>11536.95889266938</v>
      </c>
    </row>
  </sheetData>
  <mergeCells count="1">
    <mergeCell ref="A2:C2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2:C33"/>
  <sheetViews>
    <sheetView workbookViewId="0">
      <selection activeCell="H17" sqref="H17"/>
    </sheetView>
  </sheetViews>
  <sheetFormatPr defaultRowHeight="15.75"/>
  <cols>
    <col min="1" max="1" width="51.42578125" style="1" customWidth="1"/>
    <col min="2" max="2" width="26.140625" style="1" customWidth="1"/>
    <col min="3" max="3" width="26" style="1" customWidth="1"/>
    <col min="4" max="16384" width="9.140625" style="1"/>
  </cols>
  <sheetData>
    <row r="2" spans="1:3" ht="24.95" customHeight="1">
      <c r="A2" s="49" t="s">
        <v>21</v>
      </c>
      <c r="B2" s="49"/>
      <c r="C2" s="49"/>
    </row>
    <row r="3" spans="1:3" s="2" customFormat="1" ht="24.95" customHeight="1">
      <c r="A3" s="6" t="s">
        <v>0</v>
      </c>
      <c r="B3" s="7">
        <v>43555</v>
      </c>
      <c r="C3" s="7">
        <v>43798</v>
      </c>
    </row>
    <row r="4" spans="1:3" s="3" customFormat="1" ht="24.95" customHeight="1">
      <c r="A4" s="4" t="s">
        <v>1</v>
      </c>
      <c r="B4" s="4">
        <v>4287.1000000000004</v>
      </c>
      <c r="C4" s="4">
        <v>4601.17</v>
      </c>
    </row>
    <row r="5" spans="1:3" s="3" customFormat="1" ht="24.95" customHeight="1">
      <c r="A5" s="4" t="s">
        <v>2</v>
      </c>
      <c r="B5" s="4">
        <f>8908.26+428.11</f>
        <v>9336.3700000000008</v>
      </c>
      <c r="C5" s="4">
        <v>15484.21</v>
      </c>
    </row>
    <row r="6" spans="1:3" s="3" customFormat="1" ht="24.95" customHeight="1">
      <c r="A6" s="4" t="s">
        <v>3</v>
      </c>
      <c r="B6" s="4">
        <v>179805.33</v>
      </c>
      <c r="C6" s="4">
        <v>170149.49</v>
      </c>
    </row>
    <row r="7" spans="1:3" s="3" customFormat="1" ht="24.95" customHeight="1">
      <c r="A7" s="4" t="s">
        <v>23</v>
      </c>
      <c r="B7" s="4">
        <v>15560.64</v>
      </c>
      <c r="C7" s="4">
        <v>14060.64</v>
      </c>
    </row>
    <row r="8" spans="1:3" s="3" customFormat="1" ht="24.95" customHeight="1">
      <c r="A8" s="4" t="s">
        <v>4</v>
      </c>
      <c r="B8" s="4">
        <v>3338.52</v>
      </c>
      <c r="C8" s="4">
        <f>319.24+3550.86+102.66</f>
        <v>3972.76</v>
      </c>
    </row>
    <row r="9" spans="1:3" s="3" customFormat="1" ht="24.95" customHeight="1">
      <c r="A9" s="5" t="s">
        <v>5</v>
      </c>
      <c r="B9" s="22">
        <f>SUM(B4:B8)</f>
        <v>212327.96</v>
      </c>
      <c r="C9" s="22">
        <f>SUM(C4:C8)</f>
        <v>208268.27000000002</v>
      </c>
    </row>
    <row r="10" spans="1:3" s="3" customFormat="1" ht="8.1" customHeight="1">
      <c r="A10" s="4"/>
      <c r="B10" s="4"/>
      <c r="C10" s="4"/>
    </row>
    <row r="11" spans="1:3" s="3" customFormat="1" ht="24.95" customHeight="1">
      <c r="A11" s="4" t="s">
        <v>6</v>
      </c>
      <c r="B11" s="4">
        <f>7580.22+20886.3</f>
        <v>28466.52</v>
      </c>
      <c r="C11" s="4">
        <f>3435.48+17269.2</f>
        <v>20704.68</v>
      </c>
    </row>
    <row r="12" spans="1:3" s="3" customFormat="1" ht="24.95" customHeight="1">
      <c r="A12" s="4" t="s">
        <v>7</v>
      </c>
      <c r="B12" s="4">
        <v>42441.83</v>
      </c>
      <c r="C12" s="4">
        <v>36794.51</v>
      </c>
    </row>
    <row r="13" spans="1:3" s="3" customFormat="1" ht="24.95" customHeight="1">
      <c r="A13" s="4" t="s">
        <v>8</v>
      </c>
      <c r="B13" s="4">
        <v>135156.85999999999</v>
      </c>
      <c r="C13" s="4">
        <v>137740.73000000001</v>
      </c>
    </row>
    <row r="14" spans="1:3" s="3" customFormat="1" ht="24.95" customHeight="1">
      <c r="A14" s="4" t="s">
        <v>9</v>
      </c>
      <c r="B14" s="4">
        <f>16.56+1612.66+155.58+715.63+3762.31</f>
        <v>6262.74</v>
      </c>
      <c r="C14" s="4">
        <f>658.02+115.77+1580.49+3598.58+6949.16</f>
        <v>12902.02</v>
      </c>
    </row>
    <row r="15" spans="1:3" s="3" customFormat="1" ht="24.95" customHeight="1">
      <c r="A15" s="5" t="s">
        <v>5</v>
      </c>
      <c r="B15" s="22">
        <f>SUM(B11:B14)</f>
        <v>212327.94999999998</v>
      </c>
      <c r="C15" s="22">
        <f>SUM(C11:C14)</f>
        <v>208141.94</v>
      </c>
    </row>
    <row r="16" spans="1:3" s="3" customFormat="1" ht="8.1" customHeight="1">
      <c r="A16" s="4"/>
      <c r="B16" s="4"/>
      <c r="C16" s="4"/>
    </row>
    <row r="17" spans="1:3" s="3" customFormat="1" ht="24.95" customHeight="1">
      <c r="A17" s="4" t="s">
        <v>10</v>
      </c>
      <c r="B17" s="4">
        <f>13218.36+3700.68</f>
        <v>16919.04</v>
      </c>
      <c r="C17" s="4">
        <f>9511.57+2150.56</f>
        <v>11662.13</v>
      </c>
    </row>
    <row r="18" spans="1:3" s="3" customFormat="1" ht="24.95" customHeight="1">
      <c r="A18" s="4" t="s">
        <v>11</v>
      </c>
      <c r="B18" s="4">
        <v>401.38</v>
      </c>
      <c r="C18" s="4">
        <f>15575.2-3598.58-C17</f>
        <v>314.4900000000016</v>
      </c>
    </row>
    <row r="19" spans="1:3" s="3" customFormat="1" ht="24.95" customHeight="1">
      <c r="A19" s="5" t="s">
        <v>5</v>
      </c>
      <c r="B19" s="22">
        <f>SUM(B17:B18)</f>
        <v>17320.420000000002</v>
      </c>
      <c r="C19" s="22">
        <f>SUM(C17:C18)</f>
        <v>11976.62</v>
      </c>
    </row>
    <row r="20" spans="1:3" s="3" customFormat="1" ht="8.1" customHeight="1">
      <c r="A20" s="4"/>
      <c r="B20" s="4"/>
      <c r="C20" s="4"/>
    </row>
    <row r="21" spans="1:3" s="3" customFormat="1" ht="24.95" customHeight="1">
      <c r="A21" s="4" t="s">
        <v>12</v>
      </c>
      <c r="B21" s="4">
        <v>12799.23</v>
      </c>
      <c r="C21" s="4">
        <f>7958.65+1846.23</f>
        <v>9804.8799999999992</v>
      </c>
    </row>
    <row r="22" spans="1:3" s="3" customFormat="1" ht="24.95" customHeight="1">
      <c r="A22" s="4" t="s">
        <v>13</v>
      </c>
      <c r="B22" s="4">
        <v>4093.08</v>
      </c>
      <c r="C22" s="4">
        <f>15575.2-C21</f>
        <v>5770.3200000000015</v>
      </c>
    </row>
    <row r="23" spans="1:3" s="3" customFormat="1" ht="24.95" customHeight="1">
      <c r="A23" s="5" t="s">
        <v>5</v>
      </c>
      <c r="B23" s="22">
        <f>SUM(B21:B22)</f>
        <v>16892.309999999998</v>
      </c>
      <c r="C23" s="22">
        <f>SUM(C21:C22)</f>
        <v>15575.2</v>
      </c>
    </row>
    <row r="24" spans="1:3" s="3" customFormat="1" ht="8.1" customHeight="1">
      <c r="A24" s="4"/>
      <c r="B24" s="4"/>
      <c r="C24" s="4"/>
    </row>
    <row r="25" spans="1:3" s="3" customFormat="1" ht="24.95" customHeight="1">
      <c r="A25" s="4" t="s">
        <v>14</v>
      </c>
      <c r="B25" s="23">
        <f>B19-B23</f>
        <v>428.11000000000422</v>
      </c>
      <c r="C25" s="23">
        <f>C19-C23</f>
        <v>-3598.58</v>
      </c>
    </row>
    <row r="26" spans="1:3" s="3" customFormat="1" ht="7.5" customHeight="1">
      <c r="A26" s="4"/>
      <c r="B26" s="4"/>
      <c r="C26" s="4"/>
    </row>
    <row r="27" spans="1:3" s="3" customFormat="1" ht="24.95" customHeight="1">
      <c r="A27" s="4" t="s">
        <v>15</v>
      </c>
      <c r="B27" s="8">
        <v>80.78</v>
      </c>
      <c r="C27" s="8">
        <v>80.3</v>
      </c>
    </row>
    <row r="28" spans="1:3" s="3" customFormat="1" ht="24.95" customHeight="1">
      <c r="A28" s="4" t="s">
        <v>22</v>
      </c>
      <c r="B28" s="8">
        <v>21.3</v>
      </c>
      <c r="C28" s="8">
        <v>21.24</v>
      </c>
    </row>
    <row r="29" spans="1:3" s="3" customFormat="1" ht="24.95" customHeight="1">
      <c r="A29" s="4" t="s">
        <v>16</v>
      </c>
      <c r="B29" s="8">
        <v>78.739999999999995</v>
      </c>
      <c r="C29" s="8">
        <v>399.64</v>
      </c>
    </row>
    <row r="30" spans="1:3" s="3" customFormat="1" ht="24.95" customHeight="1">
      <c r="A30" s="4" t="s">
        <v>17</v>
      </c>
      <c r="B30" s="8">
        <v>5.83</v>
      </c>
      <c r="C30" s="8">
        <v>29.01</v>
      </c>
    </row>
    <row r="31" spans="1:3" s="3" customFormat="1" ht="24.95" customHeight="1">
      <c r="A31" s="4" t="s">
        <v>18</v>
      </c>
      <c r="B31" s="8">
        <v>4.87</v>
      </c>
      <c r="C31" s="8">
        <v>26.12</v>
      </c>
    </row>
    <row r="32" spans="1:3" s="3" customFormat="1" ht="24.95" customHeight="1">
      <c r="A32" s="4" t="s">
        <v>19</v>
      </c>
      <c r="B32" s="8">
        <v>10.1</v>
      </c>
      <c r="C32" s="8">
        <v>7.08</v>
      </c>
    </row>
    <row r="33" spans="1:3" s="3" customFormat="1" ht="24.95" customHeight="1">
      <c r="A33" s="4" t="s">
        <v>20</v>
      </c>
      <c r="B33" s="8">
        <v>6153.37</v>
      </c>
      <c r="C33" s="8">
        <v>2884.59</v>
      </c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TVM</vt:lpstr>
      <vt:lpstr>KLM</vt:lpstr>
      <vt:lpstr>PTA</vt:lpstr>
      <vt:lpstr>APA</vt:lpstr>
      <vt:lpstr>KTM</vt:lpstr>
      <vt:lpstr>IDK</vt:lpstr>
      <vt:lpstr>EKM</vt:lpstr>
      <vt:lpstr>TSR</vt:lpstr>
      <vt:lpstr>PKD</vt:lpstr>
      <vt:lpstr>WND</vt:lpstr>
      <vt:lpstr>KNR</vt:lpstr>
      <vt:lpstr>KGD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KeralaBankHO</dc:creator>
  <cp:lastModifiedBy>KeralaBankHO</cp:lastModifiedBy>
  <dcterms:created xsi:type="dcterms:W3CDTF">2020-11-24T10:57:06Z</dcterms:created>
  <dcterms:modified xsi:type="dcterms:W3CDTF">2022-04-08T07:10:13Z</dcterms:modified>
</cp:coreProperties>
</file>